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sparencia 2\Desktop\Nomina\Enero-16-31\"/>
    </mc:Choice>
  </mc:AlternateContent>
  <bookViews>
    <workbookView xWindow="0" yWindow="0" windowWidth="27840" windowHeight="12330"/>
  </bookViews>
  <sheets>
    <sheet name="Hoja1" sheetId="1" r:id="rId1"/>
  </sheets>
  <externalReferences>
    <externalReference r:id="rId2"/>
  </externalReferences>
  <definedNames>
    <definedName name="Tabisr">'[1]T Y T'!$B$11:$E$21</definedName>
    <definedName name="Tabsub">'[1]T Y T'!$I$11:$K$21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G41" i="1"/>
  <c r="G42" i="1"/>
  <c r="G43" i="1"/>
  <c r="G44" i="1"/>
  <c r="H44" i="1"/>
  <c r="I44" i="1"/>
  <c r="M41" i="1"/>
  <c r="O41" i="1"/>
  <c r="M42" i="1"/>
  <c r="O42" i="1"/>
  <c r="M43" i="1"/>
  <c r="O43" i="1"/>
  <c r="O44" i="1"/>
  <c r="P44" i="1"/>
  <c r="Q44" i="1"/>
  <c r="R44" i="1"/>
  <c r="S44" i="1"/>
  <c r="T44" i="1"/>
  <c r="W44" i="1"/>
  <c r="U40" i="1"/>
  <c r="V40" i="1"/>
  <c r="U44" i="1"/>
  <c r="N44" i="1"/>
  <c r="M40" i="1"/>
  <c r="M44" i="1"/>
  <c r="L40" i="1"/>
  <c r="L44" i="1" s="1"/>
  <c r="J40" i="1"/>
  <c r="J44" i="1" s="1"/>
  <c r="K40" i="1"/>
  <c r="K44" i="1"/>
  <c r="U43" i="1"/>
  <c r="V43" i="1"/>
  <c r="K43" i="1"/>
  <c r="U42" i="1"/>
  <c r="V42" i="1"/>
  <c r="L42" i="1"/>
  <c r="J42" i="1"/>
  <c r="K42" i="1" s="1"/>
  <c r="P41" i="1"/>
  <c r="U41" i="1"/>
  <c r="V41" i="1"/>
  <c r="V44" i="1" s="1"/>
  <c r="L41" i="1"/>
  <c r="J41" i="1"/>
  <c r="K41" i="1"/>
  <c r="G33" i="1"/>
  <c r="G34" i="1"/>
  <c r="G35" i="1"/>
  <c r="G36" i="1"/>
  <c r="H36" i="1"/>
  <c r="I36" i="1"/>
  <c r="M33" i="1"/>
  <c r="O33" i="1"/>
  <c r="M34" i="1"/>
  <c r="O34" i="1"/>
  <c r="M35" i="1"/>
  <c r="O35" i="1"/>
  <c r="O36" i="1"/>
  <c r="P34" i="1"/>
  <c r="P35" i="1"/>
  <c r="U35" i="1" s="1"/>
  <c r="P36" i="1"/>
  <c r="Q36" i="1"/>
  <c r="R36" i="1"/>
  <c r="S36" i="1"/>
  <c r="T36" i="1"/>
  <c r="W36" i="1"/>
  <c r="U33" i="1"/>
  <c r="V33" i="1"/>
  <c r="U34" i="1"/>
  <c r="V34" i="1"/>
  <c r="N36" i="1"/>
  <c r="M36" i="1"/>
  <c r="L34" i="1"/>
  <c r="L36" i="1" s="1"/>
  <c r="L35" i="1"/>
  <c r="K33" i="1"/>
  <c r="J34" i="1"/>
  <c r="K34" i="1"/>
  <c r="K36" i="1" s="1"/>
  <c r="J35" i="1"/>
  <c r="K35" i="1"/>
  <c r="J36" i="1"/>
  <c r="G22" i="1"/>
  <c r="G23" i="1"/>
  <c r="G24" i="1"/>
  <c r="G25" i="1"/>
  <c r="G26" i="1"/>
  <c r="G27" i="1"/>
  <c r="G28" i="1"/>
  <c r="G29" i="1"/>
  <c r="H29" i="1"/>
  <c r="I29" i="1"/>
  <c r="O22" i="1"/>
  <c r="M23" i="1"/>
  <c r="O23" i="1" s="1"/>
  <c r="M24" i="1"/>
  <c r="O24" i="1"/>
  <c r="U24" i="1" s="1"/>
  <c r="V24" i="1" s="1"/>
  <c r="M25" i="1"/>
  <c r="O25" i="1" s="1"/>
  <c r="U25" i="1" s="1"/>
  <c r="V25" i="1" s="1"/>
  <c r="M26" i="1"/>
  <c r="O26" i="1"/>
  <c r="U26" i="1" s="1"/>
  <c r="V26" i="1" s="1"/>
  <c r="M27" i="1"/>
  <c r="O27" i="1"/>
  <c r="M28" i="1"/>
  <c r="O28" i="1"/>
  <c r="P22" i="1"/>
  <c r="P23" i="1"/>
  <c r="P24" i="1"/>
  <c r="P25" i="1"/>
  <c r="P29" i="1" s="1"/>
  <c r="P27" i="1"/>
  <c r="P28" i="1"/>
  <c r="U28" i="1" s="1"/>
  <c r="V28" i="1" s="1"/>
  <c r="Q29" i="1"/>
  <c r="R29" i="1"/>
  <c r="S29" i="1"/>
  <c r="T29" i="1"/>
  <c r="U22" i="1"/>
  <c r="V22" i="1"/>
  <c r="U27" i="1"/>
  <c r="V27" i="1"/>
  <c r="N22" i="1"/>
  <c r="N29" i="1"/>
  <c r="M22" i="1"/>
  <c r="M29" i="1"/>
  <c r="L22" i="1"/>
  <c r="L23" i="1"/>
  <c r="L24" i="1"/>
  <c r="L25" i="1"/>
  <c r="L29" i="1" s="1"/>
  <c r="L27" i="1"/>
  <c r="L28" i="1"/>
  <c r="J22" i="1"/>
  <c r="K22" i="1" s="1"/>
  <c r="K29" i="1" s="1"/>
  <c r="J23" i="1"/>
  <c r="K23" i="1"/>
  <c r="J24" i="1"/>
  <c r="K24" i="1" s="1"/>
  <c r="J25" i="1"/>
  <c r="K25" i="1"/>
  <c r="K26" i="1"/>
  <c r="J27" i="1"/>
  <c r="K27" i="1"/>
  <c r="J28" i="1"/>
  <c r="K28" i="1"/>
  <c r="G7" i="1"/>
  <c r="G8" i="1"/>
  <c r="G9" i="1"/>
  <c r="G10" i="1"/>
  <c r="G11" i="1"/>
  <c r="G12" i="1"/>
  <c r="G13" i="1"/>
  <c r="G14" i="1"/>
  <c r="G15" i="1"/>
  <c r="G16" i="1"/>
  <c r="G17" i="1"/>
  <c r="G18" i="1"/>
  <c r="H18" i="1"/>
  <c r="I18" i="1"/>
  <c r="M7" i="1"/>
  <c r="O7" i="1"/>
  <c r="M8" i="1"/>
  <c r="O8" i="1"/>
  <c r="M9" i="1"/>
  <c r="O9" i="1"/>
  <c r="M10" i="1"/>
  <c r="O10" i="1"/>
  <c r="M11" i="1"/>
  <c r="O11" i="1"/>
  <c r="M12" i="1"/>
  <c r="O12" i="1"/>
  <c r="M13" i="1"/>
  <c r="O13" i="1"/>
  <c r="M14" i="1"/>
  <c r="O14" i="1"/>
  <c r="M15" i="1"/>
  <c r="O15" i="1"/>
  <c r="M16" i="1"/>
  <c r="O16" i="1"/>
  <c r="O18" i="1"/>
  <c r="P7" i="1"/>
  <c r="P8" i="1"/>
  <c r="P9" i="1"/>
  <c r="U9" i="1" s="1"/>
  <c r="V9" i="1" s="1"/>
  <c r="P10" i="1"/>
  <c r="P11" i="1"/>
  <c r="P12" i="1"/>
  <c r="P13" i="1"/>
  <c r="U13" i="1" s="1"/>
  <c r="V13" i="1" s="1"/>
  <c r="P14" i="1"/>
  <c r="P15" i="1"/>
  <c r="P16" i="1"/>
  <c r="P18" i="1"/>
  <c r="W18" i="1" s="1"/>
  <c r="Q18" i="1"/>
  <c r="R18" i="1"/>
  <c r="S18" i="1"/>
  <c r="T18" i="1"/>
  <c r="U7" i="1"/>
  <c r="V7" i="1"/>
  <c r="U8" i="1"/>
  <c r="V8" i="1" s="1"/>
  <c r="U10" i="1"/>
  <c r="V10" i="1" s="1"/>
  <c r="U11" i="1"/>
  <c r="V11" i="1"/>
  <c r="U12" i="1"/>
  <c r="V12" i="1" s="1"/>
  <c r="U14" i="1"/>
  <c r="V14" i="1" s="1"/>
  <c r="U15" i="1"/>
  <c r="V15" i="1"/>
  <c r="U16" i="1"/>
  <c r="V16" i="1" s="1"/>
  <c r="U17" i="1"/>
  <c r="V17" i="1"/>
  <c r="N18" i="1"/>
  <c r="M18" i="1"/>
  <c r="L7" i="1"/>
  <c r="L18" i="1" s="1"/>
  <c r="L8" i="1"/>
  <c r="L9" i="1"/>
  <c r="L10" i="1"/>
  <c r="L11" i="1"/>
  <c r="L12" i="1"/>
  <c r="L13" i="1"/>
  <c r="L14" i="1"/>
  <c r="L15" i="1"/>
  <c r="L16" i="1"/>
  <c r="J7" i="1"/>
  <c r="K7" i="1"/>
  <c r="K18" i="1" s="1"/>
  <c r="J8" i="1"/>
  <c r="K8" i="1"/>
  <c r="J9" i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8" i="1"/>
  <c r="V35" i="1" l="1"/>
  <c r="U36" i="1"/>
  <c r="V36" i="1"/>
  <c r="V18" i="1"/>
  <c r="U23" i="1"/>
  <c r="O29" i="1"/>
  <c r="W29" i="1" s="1"/>
  <c r="U18" i="1"/>
  <c r="J29" i="1"/>
  <c r="V23" i="1" l="1"/>
  <c r="V29" i="1" s="1"/>
  <c r="U29" i="1"/>
</calcChain>
</file>

<file path=xl/sharedStrings.xml><?xml version="1.0" encoding="utf-8"?>
<sst xmlns="http://schemas.openxmlformats.org/spreadsheetml/2006/main" count="1116" uniqueCount="328">
  <si>
    <t>MUNICIPIO DE CABO CORRIENTES JALISCO</t>
  </si>
  <si>
    <t>ADMINISTRACION  2018 - 2021</t>
  </si>
  <si>
    <t>PERSONAL ADMINISTRATIVO</t>
  </si>
  <si>
    <t>16 AL 31 DE ENERO DEL 2019</t>
  </si>
  <si>
    <t>REGIDORES</t>
  </si>
  <si>
    <t>Nº  EMP.</t>
  </si>
  <si>
    <t>NOMBRE</t>
  </si>
  <si>
    <t>CARGO</t>
  </si>
  <si>
    <t>RFC</t>
  </si>
  <si>
    <t>DT</t>
  </si>
  <si>
    <t>SD</t>
  </si>
  <si>
    <t>SUELDO</t>
  </si>
  <si>
    <t>CANASTA BASICA</t>
  </si>
  <si>
    <t>TIEMPO EXTRA</t>
  </si>
  <si>
    <t>(-) LIMITE INFERIOR</t>
  </si>
  <si>
    <t>BASE</t>
  </si>
  <si>
    <t>(X) TASA</t>
  </si>
  <si>
    <t>RESULTADO</t>
  </si>
  <si>
    <t>(+) CUOTA FIJA</t>
  </si>
  <si>
    <t>ISPT</t>
  </si>
  <si>
    <t>CREDITO AL SALARIO</t>
  </si>
  <si>
    <t>CAJA POPULAR</t>
  </si>
  <si>
    <t>CAJA TALPENSE</t>
  </si>
  <si>
    <t>OTROS DESCUENTOS</t>
  </si>
  <si>
    <t>PRESTAMO PERSONAL</t>
  </si>
  <si>
    <t>SUELDO BRUTO</t>
  </si>
  <si>
    <t>SUELDO A PERSIBIR</t>
  </si>
  <si>
    <t>MARIA GRACIELA OROZCO BELMAN</t>
  </si>
  <si>
    <t xml:space="preserve">REGIDOR </t>
  </si>
  <si>
    <t>MANUEL RAMOS CASTILLON</t>
  </si>
  <si>
    <t>MARIA LUISA GUERRA JOYA</t>
  </si>
  <si>
    <t>EVANGELINA JOYA RODRIGUEZ</t>
  </si>
  <si>
    <t>JOSE ANGEL LORENZO CASTILLON</t>
  </si>
  <si>
    <t>LOURDES OLIVERA MORENO</t>
  </si>
  <si>
    <t>NOE RODRIGUEZ RAMOS</t>
  </si>
  <si>
    <t>CELESTE LORENZO LORENZO</t>
  </si>
  <si>
    <t>KARLA MIGUEL VALDEZ RAMIREZ.</t>
  </si>
  <si>
    <t>ANGELA ISABEL SILVA GRIJALVA</t>
  </si>
  <si>
    <t>SECRETARIA</t>
  </si>
  <si>
    <t>DANIEL DE JESUS CARDENAS GARCIA</t>
  </si>
  <si>
    <t>SECRETARIO TECNICO</t>
  </si>
  <si>
    <t>PRESIDENCIA</t>
  </si>
  <si>
    <t>PRISCILIANO RAMIREZ GORDIAN</t>
  </si>
  <si>
    <t>PRESIDENTE</t>
  </si>
  <si>
    <t>FIDENCIO RIVAS RIVAS</t>
  </si>
  <si>
    <t>SECRETARIO PARTICULAR A</t>
  </si>
  <si>
    <t>KEVIN URIEL GOMEZ GORDIAN</t>
  </si>
  <si>
    <t>SECRETARIO PARTICULAR B</t>
  </si>
  <si>
    <t>MARIA CANDELARIA TAPIA RUIZ</t>
  </si>
  <si>
    <t>SECRETARIA "B"</t>
  </si>
  <si>
    <t>ALEJANDRA GARCIA RESENDIZ</t>
  </si>
  <si>
    <t>DANIELA CASTILLO AVENDAÑO</t>
  </si>
  <si>
    <t>ASISTENTE</t>
  </si>
  <si>
    <t>JORGE ARMANDO BAÑUELOS CASTILLON</t>
  </si>
  <si>
    <t>CHOFER</t>
  </si>
  <si>
    <t>SECRETARIA GENERAL</t>
  </si>
  <si>
    <t>EDGAR RAMON IBARRA CONTRERAS</t>
  </si>
  <si>
    <t>SECRETARIO GENERAL</t>
  </si>
  <si>
    <t>RICARDO JULIAN MACEDO BAUGARTEN</t>
  </si>
  <si>
    <t>CHOFER DE SECRETARIA GENERAL</t>
  </si>
  <si>
    <t>AIDE GUILLERMINA CARDENAS GARCIA</t>
  </si>
  <si>
    <t>SINDICATURA</t>
  </si>
  <si>
    <t>JUAN DIEGO CAMPOS RODRIGUEZ</t>
  </si>
  <si>
    <t>SINDICO</t>
  </si>
  <si>
    <t>SAIRA ADRIANA BRAVO RODRIGUEZ</t>
  </si>
  <si>
    <t>JEFE DE JURIDICO</t>
  </si>
  <si>
    <t>ALMA YUDIT BERNAL SPILLER</t>
  </si>
  <si>
    <t>JUAN BAÑUELOS FREGOSO</t>
  </si>
  <si>
    <t>AUXILIAR DE SINDICATURA</t>
  </si>
  <si>
    <t>CONTRALORIA MUNICIPAL</t>
  </si>
  <si>
    <t>EDGAR GOMEZ BAÑUELOS</t>
  </si>
  <si>
    <t>CONTRALOR</t>
  </si>
  <si>
    <t>LAUREANO JOYA RAMOS</t>
  </si>
  <si>
    <t>AUXILIAR</t>
  </si>
  <si>
    <t>HACIENDA PUBLICA MUNICIPAL</t>
  </si>
  <si>
    <t>JUAN RAMON ARAIZA RIZO</t>
  </si>
  <si>
    <t>ENCARGADO DE LA HACIENDA PUBLICA MUNICIPAL</t>
  </si>
  <si>
    <t>ADRIANA JAIMES ARAIZA</t>
  </si>
  <si>
    <t>MARIA CIRIA CASTILLON GALLEGOS</t>
  </si>
  <si>
    <t>AUXILIAR DE HACENDA PUBLICA</t>
  </si>
  <si>
    <t>JOSE LUIS SOLIS RODRIGUEZ</t>
  </si>
  <si>
    <t>JEFE DE EGRESOS</t>
  </si>
  <si>
    <t>CINTHIA GABRIELA HERRERA RODRIGUEZ</t>
  </si>
  <si>
    <t>OSMAR ROMAN CASTILLON RODRIGUEZ</t>
  </si>
  <si>
    <t>JEFE DE CATASTRO</t>
  </si>
  <si>
    <t>J. CARLOS RUBIO CARRILLO</t>
  </si>
  <si>
    <t>JEFE DE ZOFEMAT</t>
  </si>
  <si>
    <t>JOSE GUADALUPE SEVILLA RAMIREZ</t>
  </si>
  <si>
    <t>AUXILIAR DE CATASTRO</t>
  </si>
  <si>
    <t>MARISOL PEREZ CHAVARIN</t>
  </si>
  <si>
    <t>JEFE DE INGRESOS</t>
  </si>
  <si>
    <t>MARIA DE JESUS ARIZMENDI CASTILLON</t>
  </si>
  <si>
    <t>TURISMO</t>
  </si>
  <si>
    <t>IRVING ALONSO PLACITO ARAIZA</t>
  </si>
  <si>
    <t>JEFE DE TURISMO</t>
  </si>
  <si>
    <t>PLAZA VACANTE</t>
  </si>
  <si>
    <t>UNIDAD DE TRANSPARENCIA Y OFICILIA DE PARTES</t>
  </si>
  <si>
    <t>ADILENE DE JESUS TACUBA PILLADO</t>
  </si>
  <si>
    <t>DIRECTOR DE LA UNIDAD DE TRANSPARENCIA Y OFICIALIA DE PARTES</t>
  </si>
  <si>
    <t>PROVEDURIA / COMPRAS</t>
  </si>
  <si>
    <t>CLAUDIA YANELY RODRIGUEZ MENDOZA</t>
  </si>
  <si>
    <t>JEFE DE COMPRAS</t>
  </si>
  <si>
    <t>LEONEL CASTILLON GORDIAN</t>
  </si>
  <si>
    <t>COMUNICACIÓN SOCIAL E INFORMATICA</t>
  </si>
  <si>
    <t>JOSSUE ISAAC CORONA GUDIÑO</t>
  </si>
  <si>
    <t>JEFE DE COMUNICACIÓN SOCIAL</t>
  </si>
  <si>
    <t>OMAR NEYL MONCAYO GARCIA</t>
  </si>
  <si>
    <t>JEFE DE INFORMATICA</t>
  </si>
  <si>
    <t>JOSE DANIEL RODRIGUEZ CURIEL</t>
  </si>
  <si>
    <t>AUXILIAR DE INFORMATICA</t>
  </si>
  <si>
    <t>PADRON Y LICENCIAS</t>
  </si>
  <si>
    <t>ONOFRE PLACITO GORDIAN</t>
  </si>
  <si>
    <t>JEFE DE PADRON Y LICENCIAS</t>
  </si>
  <si>
    <t>ADRIANA ARACELI CARDENAS GARCIA</t>
  </si>
  <si>
    <t>JORGE CHINA MATA</t>
  </si>
  <si>
    <t>INSPECTOR</t>
  </si>
  <si>
    <t>ENRIQUE SOLIS VICENCIO</t>
  </si>
  <si>
    <t>JOSE JUAN SILVA QUINTERO</t>
  </si>
  <si>
    <t>FELIPE IBARRA ROBLES</t>
  </si>
  <si>
    <t>AUXILIAR OPERATIVO</t>
  </si>
  <si>
    <t>PROTECCION CIVIL</t>
  </si>
  <si>
    <t>EDUARDO RODRIGUEZ CASTILLON</t>
  </si>
  <si>
    <t>DIRECTOR DE PROTECCION CIVIL</t>
  </si>
  <si>
    <t>JUAN DE DIOS VAZQUEZ ALFEREZ</t>
  </si>
  <si>
    <t>SUBDIRECTOR OPERATIVO DE PROTECCION CIVIL</t>
  </si>
  <si>
    <t>CULTURA</t>
  </si>
  <si>
    <t>JUAN MANUEL RODRIGUEZ SANTANA</t>
  </si>
  <si>
    <t>DIRECTOR DE CULTURA</t>
  </si>
  <si>
    <t>SARAHI JACKELINE BAÑUELOS CASTILLON</t>
  </si>
  <si>
    <t>AUXILIAR ADMINISTRATIVO</t>
  </si>
  <si>
    <t>VACANTE</t>
  </si>
  <si>
    <t>CRONISTA</t>
  </si>
  <si>
    <t>SANTOS ADRIANA PIÑA BERNAL</t>
  </si>
  <si>
    <t>MIGUEL ANGEL BRAVO CASTILLON</t>
  </si>
  <si>
    <t>JEFE DE DEPORTES</t>
  </si>
  <si>
    <t>JESUS DANIEL VELASCO SANTANA</t>
  </si>
  <si>
    <t>DEPORTES</t>
  </si>
  <si>
    <t>OFICIALIA DE REGISTRO CIVIL</t>
  </si>
  <si>
    <t>ALICIA GOMEZ GARCIA</t>
  </si>
  <si>
    <t>OFICIAL DE REGISTRO CIVIL</t>
  </si>
  <si>
    <t>21..36%</t>
  </si>
  <si>
    <t>LUZ MARIA GORDIAN GONZALEZ</t>
  </si>
  <si>
    <t>KAREN ALEJANDRA VENTURA LOPEZ ARAIZA</t>
  </si>
  <si>
    <t>DESARROLLO RURAL Y MEDIO AMBIENTE</t>
  </si>
  <si>
    <t>JOSE MANUEL GOMEZ GARCIA</t>
  </si>
  <si>
    <t>DIRECTOR DE DESARROLLO RURAL Y MEDIO AMBIENTE</t>
  </si>
  <si>
    <t>JORGE RENE NUÑEZ RODRIGUEZ</t>
  </si>
  <si>
    <t>SECRETARIO</t>
  </si>
  <si>
    <t>LINDA CRYSTAL ASENCIO</t>
  </si>
  <si>
    <t>JEFE DE ECOLOGIA</t>
  </si>
  <si>
    <t>OSBALDO CASTILLON ROMERO</t>
  </si>
  <si>
    <t>JEFE DE FOMENTO AGROPECUARIO</t>
  </si>
  <si>
    <t>ARTURO ROBLES GARCIA</t>
  </si>
  <si>
    <t>AUXILIAR FOMENTO AGROPECUARIO</t>
  </si>
  <si>
    <t>NEREO CASTILLON ROMERO</t>
  </si>
  <si>
    <t>INSPECTOR GANADERIA</t>
  </si>
  <si>
    <t>ROBERTO IBARRA ROBLES</t>
  </si>
  <si>
    <t>AUX. DE GANADERIA</t>
  </si>
  <si>
    <t>JUAN CARLOS VENEGAS CASTILLON</t>
  </si>
  <si>
    <t xml:space="preserve">ADMINISTRADOR DE RASTRO </t>
  </si>
  <si>
    <t>RAFAEL RIOS RAYA</t>
  </si>
  <si>
    <t>VETERINARIO</t>
  </si>
  <si>
    <t>FAUSTINO GOMEZ RODRIGUEZ</t>
  </si>
  <si>
    <t>GUARDARASTRO</t>
  </si>
  <si>
    <t>OFICIALIA MAYOR ADMINISTRATIVA</t>
  </si>
  <si>
    <t>LOURDES CURIEL FREGOSO</t>
  </si>
  <si>
    <t>OFICIAL MAYOR ADMINISTRATIVO</t>
  </si>
  <si>
    <t>ALMA ROSA PLACITO JOYA</t>
  </si>
  <si>
    <t>MARIA FELIX RODRIGUEZ GONZALEZ</t>
  </si>
  <si>
    <t>INTENDENTE</t>
  </si>
  <si>
    <t>ADILENE MARIBEL GUZMAN RODRIGUEZ</t>
  </si>
  <si>
    <t>EVELIA PIÑA BERNAL</t>
  </si>
  <si>
    <t>ACELA GONZALEZ AVALOS</t>
  </si>
  <si>
    <t>PLANEACION Y DESARROLLO URBANO</t>
  </si>
  <si>
    <t>JOSE CARLOS RAMIREZ SANCHEZ</t>
  </si>
  <si>
    <t>DIRECTOR DE PLANEACION Y DESARROLLO URBANO</t>
  </si>
  <si>
    <t>PLAZA CON PERMISO</t>
  </si>
  <si>
    <t>HECTOR ROGELIO CASTILLON ROBLES</t>
  </si>
  <si>
    <t>PROYECTISTA</t>
  </si>
  <si>
    <t>NATALIA ZEPEDA GONZALEZ</t>
  </si>
  <si>
    <t>SECRETARIO TECNICO DE COMUR</t>
  </si>
  <si>
    <t>LUIS ALBERTO PEREZ OLEA</t>
  </si>
  <si>
    <t>MARCOS RAMON OCAMPO QUINTERO</t>
  </si>
  <si>
    <t>OBRAS PUBLICAS</t>
  </si>
  <si>
    <t>EZEQUIEL ARAIZA VICENCIO</t>
  </si>
  <si>
    <t>DIRECTOR DE OBRAS PUBLICAS</t>
  </si>
  <si>
    <t>LUIS ALBERTO CARDENAS REYNOSO</t>
  </si>
  <si>
    <t>SUBDIRECTOR DE OBRAS PUBLICAS</t>
  </si>
  <si>
    <t>NORMA LETICIA GONZALEZ AVALOS</t>
  </si>
  <si>
    <t>CARLOS ENRIQUE ROBLES DIAZ</t>
  </si>
  <si>
    <t>JEFE DE MANTENIMIENTO</t>
  </si>
  <si>
    <t>MARCO ANTONIO GONZALEZ HARO</t>
  </si>
  <si>
    <t xml:space="preserve">MANTENIMIENTO  </t>
  </si>
  <si>
    <t>RAUL ANTONIO CARDENAS IBARRA</t>
  </si>
  <si>
    <t xml:space="preserve">MANTENIMIENTO </t>
  </si>
  <si>
    <t>IRAK DAGOBERTO DIAZ RAMOS</t>
  </si>
  <si>
    <t>MANTENIMIENTO</t>
  </si>
  <si>
    <t>MARIO ALEJANDRO AGUIRRE ROMERO</t>
  </si>
  <si>
    <t xml:space="preserve">TOPOGRAFO </t>
  </si>
  <si>
    <t>JUAN ANTONIO SAAVEDRA MIRELES</t>
  </si>
  <si>
    <t>DESARROLLO SOCIAL</t>
  </si>
  <si>
    <t>LORENZO LOPEZ LOPEZ</t>
  </si>
  <si>
    <t>DIRECTOR DE DESARROLLO SOCIAL</t>
  </si>
  <si>
    <t>YESSICA VIVIANA CARRILLO SPILLER</t>
  </si>
  <si>
    <t>SUBDIRECTOR DE DESARROLLO SOCIAL</t>
  </si>
  <si>
    <t>ELENO YAMELIK ARAIZA NOYOLA</t>
  </si>
  <si>
    <t>CARLOS SILVA RAMIREZ</t>
  </si>
  <si>
    <t>JEFE DE PROGRAMAS SOCIALES</t>
  </si>
  <si>
    <t>PARTICIPACION CIUDADANA</t>
  </si>
  <si>
    <t>MIGUEL TRINIDAD RODRIGUEZ MONTERO</t>
  </si>
  <si>
    <t>DIRECTOR DE PARTICIPACION CIUDADANA</t>
  </si>
  <si>
    <t>ALVARO ISAIAS PEREZ CASTELLON</t>
  </si>
  <si>
    <t>HECTOR ROMERO VILLARUEL</t>
  </si>
  <si>
    <t>COCINERO EN COMEDOR COM.</t>
  </si>
  <si>
    <t>MAURA LETICIA QUINTERO ESPINOZA</t>
  </si>
  <si>
    <t>MARGARITA ZARAGOZA PEREZ</t>
  </si>
  <si>
    <t>GEOVANY GARCIA JOYA</t>
  </si>
  <si>
    <t xml:space="preserve">COCINERO EN COMEDOR COM. </t>
  </si>
  <si>
    <t>CLARA PARRA ESTRADA</t>
  </si>
  <si>
    <t>ESTEBAN JOYA GARCIA</t>
  </si>
  <si>
    <t>JOSEFA SPILLER GONZALEZ</t>
  </si>
  <si>
    <t>AUXILIAR EN ALMACEN</t>
  </si>
  <si>
    <t>PROGRAMAS ESTRATEGICOS</t>
  </si>
  <si>
    <t>JOSE SALVADOR DURAN ALONSO</t>
  </si>
  <si>
    <t>DIRECTOR DE PROGRAMAS ESTRATEGICOS</t>
  </si>
  <si>
    <t>SERVICIOS PUBLICOS MUNICIPALES</t>
  </si>
  <si>
    <t>GILDARDO JACOBO NUÑEZ</t>
  </si>
  <si>
    <t>DIRECTOR DE SERVICIOS PUBLICOS</t>
  </si>
  <si>
    <t>JUAN GIRALDO SANCHEZ GOMEZ</t>
  </si>
  <si>
    <t>ENCARGADO DE AGUA POTABLE</t>
  </si>
  <si>
    <t>ILSE MARGARITA DEL ROCIO BRAVO TAPIA</t>
  </si>
  <si>
    <t>LUIS SOLIS BRAVO</t>
  </si>
  <si>
    <t>FONTANERO</t>
  </si>
  <si>
    <t>JOAQUIN SOLIS MARTINEZ</t>
  </si>
  <si>
    <t>LUIS FELIPE FLORES LOPEZ</t>
  </si>
  <si>
    <t>ANTOANI  ISAEL HERNANDEZ ARAIZA</t>
  </si>
  <si>
    <t>MIGUEL BECERRA VALDEZ</t>
  </si>
  <si>
    <t xml:space="preserve">JOSE DE JESUS DELGADO VALDEZ </t>
  </si>
  <si>
    <t>JOSE HERMILO CRUZ SANCHEZ</t>
  </si>
  <si>
    <t>AUXILIAR DE ELECTRICISTA</t>
  </si>
  <si>
    <t>ISMAEL CASTRO ALONSO</t>
  </si>
  <si>
    <t>ELECTRICISTA</t>
  </si>
  <si>
    <t>RAMIRO JOYA JOYA</t>
  </si>
  <si>
    <t>ELECTRICISTA DELEGACIONES</t>
  </si>
  <si>
    <t>JOHN ALEJANDRO ROMERO CHAVEZ</t>
  </si>
  <si>
    <t>RUBEN PLACITO JOYA</t>
  </si>
  <si>
    <t>PLAZA PROVISIONAL ORDENADA POR EL  TRUBUNAL DE ARBITRAJE Y ESCALAFON</t>
  </si>
  <si>
    <t>JOSE DE JESUS RODRIGUEZ DIAZ</t>
  </si>
  <si>
    <t>SUPERVISOR DE ASEO PUBLICO</t>
  </si>
  <si>
    <t>FRANCISCO BEDOY IBARRA</t>
  </si>
  <si>
    <t>SAMUEL GUTIERREZ MEJIA</t>
  </si>
  <si>
    <t>HECTOR RANGEL CRUZ CRUZ</t>
  </si>
  <si>
    <t>ASEADOR</t>
  </si>
  <si>
    <t>SERGIO ALEJANDRO IBARRA DELGADO</t>
  </si>
  <si>
    <t>LUIS GILDARDO REYNOSO SALGADO</t>
  </si>
  <si>
    <t>RAUL VICENTE GUEVARA</t>
  </si>
  <si>
    <t>GABRIEL IBARRA ROBLES</t>
  </si>
  <si>
    <t>AUXILIAR DE PANTEON</t>
  </si>
  <si>
    <t>RODIMIRO ISORDIA ZEPEDA</t>
  </si>
  <si>
    <t>RELLENO SANITARIO</t>
  </si>
  <si>
    <t>SEBASTIAN ALVAREZ GALLEGOS</t>
  </si>
  <si>
    <t>PARQUES Y JARDINES</t>
  </si>
  <si>
    <t>CARLOS DIAZ GUDIÑO</t>
  </si>
  <si>
    <t>RENACE RODRIGUEZ DE JESUS</t>
  </si>
  <si>
    <t>ALMACEN</t>
  </si>
  <si>
    <t>MARIO EDUARDO VILLALOBOS GORDIAN</t>
  </si>
  <si>
    <t>JEFE DE ALMACEN</t>
  </si>
  <si>
    <t>MIGUEL PALOMERA GARCIA</t>
  </si>
  <si>
    <t>MEDICO MUNICIPAL</t>
  </si>
  <si>
    <t>YOALLI EHECATL ESCALANTE GUZMAN</t>
  </si>
  <si>
    <t>GILBERTO RODRIGUEZ URRUTIA</t>
  </si>
  <si>
    <t>ENCARGADO DE LA UNIDAD DE REHABILITACION MUNICIPAL</t>
  </si>
  <si>
    <t>EDUCACION</t>
  </si>
  <si>
    <t xml:space="preserve">SANYA KARIMEN CRUZ GORDIAN </t>
  </si>
  <si>
    <t>JEFE DE EDUCACION</t>
  </si>
  <si>
    <t>OMAR DE JESUS GARCIA</t>
  </si>
  <si>
    <t>CHOFER DE CAMION</t>
  </si>
  <si>
    <t>MODULO DE MAQUINARIA</t>
  </si>
  <si>
    <t>MIGUEL ANGEL SILVA RAMIREZ</t>
  </si>
  <si>
    <t>JEFE DE MODULO DE MAQUINARIA</t>
  </si>
  <si>
    <t>MARCO ANTONIO DIAZ RAMOS</t>
  </si>
  <si>
    <t>AUXILIAR DE MODULO DE MAQUINARIA</t>
  </si>
  <si>
    <t>FRANCISCO JAVIER CASTILLON RODRIGUEZ</t>
  </si>
  <si>
    <t>CHOFER DE VOLTEO</t>
  </si>
  <si>
    <t>ALFREDO SOLIS</t>
  </si>
  <si>
    <t>EDGAR GARCIA JOYA</t>
  </si>
  <si>
    <t>HECTOR SAUL CRUZ IBARRA</t>
  </si>
  <si>
    <t>ENC. MODULO DE MAQUINARIA</t>
  </si>
  <si>
    <t>RODRIGO BRAVO NUÑEZ</t>
  </si>
  <si>
    <t>MAQUINISTA</t>
  </si>
  <si>
    <t>EVER PEREZ GOMEZ</t>
  </si>
  <si>
    <t>MARCELINO ARAIZA RODRIGUEZ</t>
  </si>
  <si>
    <t>MANUEL GARCIA MARTINEZ</t>
  </si>
  <si>
    <t>CARLOS ARAIZA GONZALEZ</t>
  </si>
  <si>
    <t>EZEQUIEL ARAIZA GONZALEZ</t>
  </si>
  <si>
    <t>LUIS ALBERTO PEREZ GOMEZ</t>
  </si>
  <si>
    <t>MECANICO (A)</t>
  </si>
  <si>
    <t>HECTOR PEREZ GOMEZ</t>
  </si>
  <si>
    <t>MECANICO (B)</t>
  </si>
  <si>
    <t>DELEGACION EL REFUGIO SUCHITLAN</t>
  </si>
  <si>
    <t>IRIS ADRIANA CRUZ JOYA</t>
  </si>
  <si>
    <t>DELEGADO</t>
  </si>
  <si>
    <t>PLAZA  CON PERMISO</t>
  </si>
  <si>
    <t>RAFAEL ESPARZA RUIZ</t>
  </si>
  <si>
    <t>ENLACE</t>
  </si>
  <si>
    <t>LUIS ANTONIO  HERNANDEZ JOYA</t>
  </si>
  <si>
    <t>JESUS JOYA DAVILA</t>
  </si>
  <si>
    <t>ISMAEL GARCIA JOYA</t>
  </si>
  <si>
    <t>DELEGACION LAS JUNTAS Y LOS VERANOS</t>
  </si>
  <si>
    <t>ARNOLDO CAMPOS VALDOVINOS</t>
  </si>
  <si>
    <t>ERIK MEJIA SERRANO</t>
  </si>
  <si>
    <t>DELEGACION CHACALA</t>
  </si>
  <si>
    <t>JOSE NEREO CRUZ LORENZO</t>
  </si>
  <si>
    <t>ALMA CRUZ JOYA</t>
  </si>
  <si>
    <t>EUTIQUIO  RODRIGUEZ ANDRADE</t>
  </si>
  <si>
    <t>DELEGACION YELAPA</t>
  </si>
  <si>
    <t>VERONICA JOYA RODRIGUEZ</t>
  </si>
  <si>
    <t>GABRIELA LORENZO GUZMAN</t>
  </si>
  <si>
    <t>DELEGACION MAYTO</t>
  </si>
  <si>
    <t>JESUS ROMERO PEREZ</t>
  </si>
  <si>
    <t>MAIRA YADIRA ALVAREZ PEÑA</t>
  </si>
  <si>
    <t>BLANCA ESTHER VALDOVINOS PEÑALOZA</t>
  </si>
  <si>
    <t>GILBERTO GOMEZ GORDIAN</t>
  </si>
  <si>
    <t>JORGE ALFREDO ROMERO  HERRERA</t>
  </si>
  <si>
    <t>LUIS RAMON RODRIGUEZ X</t>
  </si>
  <si>
    <t>TOTALES</t>
  </si>
  <si>
    <t>PAGOS EN CHEQUE</t>
  </si>
  <si>
    <t>TOTAL A DISPERSAR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</si>
</sst>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7" x14ac:knownFonts="1">
    <font>
      <sz val="11"/>
      <color theme="1"/>
      <name val="Century Gothic"/>
      <family val="2"/>
    </font>
    <font>
      <sz val="11"/>
      <color theme="1"/>
      <name val="Century Gothic"/>
      <family val="2"/>
    </font>
    <font>
      <sz val="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 applyProtection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/>
    </xf>
    <xf numFmtId="0" fontId="10" fillId="2" borderId="1" xfId="2" applyNumberFormat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43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0" fontId="2" fillId="2" borderId="1" xfId="0" applyNumberFormat="1" applyFont="1" applyFill="1" applyBorder="1" applyAlignment="1">
      <alignment vertical="center"/>
    </xf>
    <xf numFmtId="43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/>
    </xf>
    <xf numFmtId="44" fontId="2" fillId="2" borderId="1" xfId="2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43" fontId="2" fillId="0" borderId="1" xfId="1" applyFont="1" applyFill="1" applyBorder="1" applyAlignment="1">
      <alignment vertical="center"/>
    </xf>
    <xf numFmtId="43" fontId="12" fillId="0" borderId="1" xfId="1" applyFont="1" applyFill="1" applyBorder="1" applyAlignment="1">
      <alignment vertical="center"/>
    </xf>
    <xf numFmtId="10" fontId="2" fillId="0" borderId="1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0" fontId="10" fillId="2" borderId="0" xfId="2" applyNumberFormat="1" applyFont="1" applyFill="1" applyBorder="1" applyAlignment="1">
      <alignment horizontal="center" vertical="center"/>
    </xf>
    <xf numFmtId="43" fontId="2" fillId="2" borderId="0" xfId="1" applyFont="1" applyFill="1" applyBorder="1" applyAlignment="1">
      <alignment vertical="center"/>
    </xf>
    <xf numFmtId="43" fontId="7" fillId="2" borderId="0" xfId="0" applyNumberFormat="1" applyFont="1" applyFill="1" applyBorder="1" applyAlignment="1">
      <alignment vertical="center"/>
    </xf>
    <xf numFmtId="43" fontId="0" fillId="0" borderId="0" xfId="0" applyNumberFormat="1" applyAlignment="1">
      <alignment vertical="center"/>
    </xf>
    <xf numFmtId="0" fontId="11" fillId="0" borderId="1" xfId="0" applyFont="1" applyFill="1" applyBorder="1" applyAlignment="1">
      <alignment vertical="center"/>
    </xf>
    <xf numFmtId="0" fontId="10" fillId="0" borderId="1" xfId="2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3" fontId="12" fillId="2" borderId="1" xfId="1" applyFont="1" applyFill="1" applyBorder="1" applyAlignment="1">
      <alignment vertical="center"/>
    </xf>
    <xf numFmtId="2" fontId="2" fillId="0" borderId="1" xfId="2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43" fontId="7" fillId="2" borderId="0" xfId="1" applyFont="1" applyFill="1" applyBorder="1" applyAlignment="1">
      <alignment vertical="center"/>
    </xf>
    <xf numFmtId="43" fontId="14" fillId="2" borderId="0" xfId="1" applyFont="1" applyFill="1" applyBorder="1" applyAlignment="1">
      <alignment vertical="center"/>
    </xf>
    <xf numFmtId="43" fontId="0" fillId="0" borderId="0" xfId="0" applyNumberForma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10" fontId="2" fillId="0" borderId="1" xfId="0" applyNumberFormat="1" applyFont="1" applyBorder="1" applyAlignment="1">
      <alignment horizontal="right" vertical="center"/>
    </xf>
    <xf numFmtId="43" fontId="2" fillId="2" borderId="1" xfId="0" applyNumberFormat="1" applyFont="1" applyFill="1" applyBorder="1" applyAlignment="1">
      <alignment horizontal="right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center"/>
    </xf>
    <xf numFmtId="43" fontId="2" fillId="5" borderId="1" xfId="1" applyFont="1" applyFill="1" applyBorder="1" applyAlignment="1">
      <alignment vertical="center"/>
    </xf>
    <xf numFmtId="43" fontId="2" fillId="5" borderId="1" xfId="0" applyNumberFormat="1" applyFont="1" applyFill="1" applyBorder="1" applyAlignment="1">
      <alignment vertical="center"/>
    </xf>
    <xf numFmtId="10" fontId="2" fillId="5" borderId="1" xfId="0" applyNumberFormat="1" applyFont="1" applyFill="1" applyBorder="1" applyAlignment="1">
      <alignment vertical="center"/>
    </xf>
    <xf numFmtId="43" fontId="2" fillId="2" borderId="1" xfId="1" applyFont="1" applyFill="1" applyBorder="1" applyAlignment="1">
      <alignment horizontal="right" vertical="center"/>
    </xf>
    <xf numFmtId="43" fontId="12" fillId="2" borderId="1" xfId="1" applyFont="1" applyFill="1" applyBorder="1" applyAlignment="1">
      <alignment horizontal="right" vertical="center"/>
    </xf>
    <xf numFmtId="10" fontId="2" fillId="2" borderId="1" xfId="0" applyNumberFormat="1" applyFont="1" applyFill="1" applyBorder="1" applyAlignment="1">
      <alignment horizontal="right" vertical="center"/>
    </xf>
    <xf numFmtId="43" fontId="7" fillId="2" borderId="0" xfId="1" applyFont="1" applyFill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43" fontId="15" fillId="0" borderId="0" xfId="0" applyNumberFormat="1" applyFont="1" applyBorder="1" applyAlignment="1">
      <alignment vertical="center"/>
    </xf>
    <xf numFmtId="0" fontId="7" fillId="4" borderId="5" xfId="0" applyFont="1" applyFill="1" applyBorder="1" applyAlignment="1">
      <alignment horizontal="center" vertical="center" wrapText="1"/>
    </xf>
    <xf numFmtId="0" fontId="8" fillId="4" borderId="5" xfId="0" applyNumberFormat="1" applyFont="1" applyFill="1" applyBorder="1" applyAlignment="1" applyProtection="1">
      <alignment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16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692412</xdr:colOff>
      <xdr:row>0</xdr:row>
      <xdr:rowOff>42863</xdr:rowOff>
    </xdr:from>
    <xdr:to>
      <xdr:col>4</xdr:col>
      <xdr:colOff>294348</xdr:colOff>
      <xdr:row>3</xdr:row>
      <xdr:rowOff>276225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8812" y="42863"/>
          <a:ext cx="1278336" cy="13287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sparencia%202/Documents/DOCUMENTOS%20RECIBIDOS%20DE%20OTRAS%20AREAS%20PARA%20ADYLENE%202019/TRANSPARENCIA%20ENERO%202019/16%20al%2031%20de%20Enero%202019.-%20Administrativos%20y%20Seguridad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 ADMINISTRATIVO"/>
      <sheetName val="T Y T"/>
      <sheetName val="SEGURIDAD PUBLICA"/>
    </sheetNames>
    <sheetDataSet>
      <sheetData sheetId="0"/>
      <sheetData sheetId="1">
        <row r="11">
          <cell r="B11">
            <v>0.01</v>
          </cell>
          <cell r="C11">
            <v>244.8</v>
          </cell>
          <cell r="D11">
            <v>0</v>
          </cell>
          <cell r="E11">
            <v>1.9199999999999998E-2</v>
          </cell>
          <cell r="I11">
            <v>0.01</v>
          </cell>
          <cell r="J11">
            <v>872.85</v>
          </cell>
          <cell r="K11">
            <v>200.85</v>
          </cell>
        </row>
        <row r="12">
          <cell r="B12">
            <v>244.81</v>
          </cell>
          <cell r="C12">
            <v>2077.5</v>
          </cell>
          <cell r="D12">
            <v>4.6500000000000004</v>
          </cell>
          <cell r="E12">
            <v>6.4000000000000001E-2</v>
          </cell>
          <cell r="I12">
            <v>872.86</v>
          </cell>
          <cell r="J12">
            <v>1309.2</v>
          </cell>
          <cell r="K12">
            <v>200.7</v>
          </cell>
        </row>
        <row r="13">
          <cell r="B13">
            <v>2077.5100000000002</v>
          </cell>
          <cell r="C13">
            <v>3651</v>
          </cell>
          <cell r="D13">
            <v>121.95</v>
          </cell>
          <cell r="E13">
            <v>0.10879999999999999</v>
          </cell>
          <cell r="I13">
            <v>1309.21</v>
          </cell>
          <cell r="J13">
            <v>1713.6</v>
          </cell>
          <cell r="K13">
            <v>200.7</v>
          </cell>
        </row>
        <row r="14">
          <cell r="B14">
            <v>3651.01</v>
          </cell>
          <cell r="C14">
            <v>4244</v>
          </cell>
          <cell r="D14">
            <v>293.25</v>
          </cell>
          <cell r="E14">
            <v>0.16</v>
          </cell>
          <cell r="I14">
            <v>1713.61</v>
          </cell>
          <cell r="J14">
            <v>1745.7</v>
          </cell>
          <cell r="K14">
            <v>193.8</v>
          </cell>
        </row>
        <row r="15">
          <cell r="B15">
            <v>4244.01</v>
          </cell>
          <cell r="C15">
            <v>5081</v>
          </cell>
          <cell r="D15">
            <v>388.05</v>
          </cell>
          <cell r="E15">
            <v>0.1792</v>
          </cell>
          <cell r="I15">
            <v>1745.71</v>
          </cell>
          <cell r="J15">
            <v>2193.75</v>
          </cell>
          <cell r="K15">
            <v>188.7</v>
          </cell>
        </row>
        <row r="16">
          <cell r="B16">
            <v>5081.01</v>
          </cell>
          <cell r="C16">
            <v>10248</v>
          </cell>
          <cell r="D16">
            <v>538.20000000000005</v>
          </cell>
          <cell r="E16">
            <v>0.21360000000000001</v>
          </cell>
          <cell r="I16">
            <v>2193.7600000000002</v>
          </cell>
          <cell r="J16">
            <v>2327.5500000000002</v>
          </cell>
          <cell r="K16">
            <v>174.75</v>
          </cell>
        </row>
        <row r="17">
          <cell r="B17">
            <v>10248.01</v>
          </cell>
          <cell r="C17">
            <v>16153</v>
          </cell>
          <cell r="D17">
            <v>1641.75</v>
          </cell>
          <cell r="E17">
            <v>0.23519999999999999</v>
          </cell>
          <cell r="I17">
            <v>2327.56</v>
          </cell>
          <cell r="J17">
            <v>2632.65</v>
          </cell>
          <cell r="K17">
            <v>160.35</v>
          </cell>
        </row>
        <row r="18">
          <cell r="B18">
            <v>16153.01</v>
          </cell>
          <cell r="C18">
            <v>30838</v>
          </cell>
          <cell r="D18">
            <v>3030.6</v>
          </cell>
          <cell r="E18">
            <v>0.3</v>
          </cell>
          <cell r="I18">
            <v>2632.66</v>
          </cell>
          <cell r="J18">
            <v>3071.4</v>
          </cell>
          <cell r="K18">
            <v>145.35</v>
          </cell>
        </row>
        <row r="19">
          <cell r="B19">
            <v>30838.01</v>
          </cell>
          <cell r="C19">
            <v>41118</v>
          </cell>
          <cell r="D19">
            <v>7436.25</v>
          </cell>
          <cell r="E19">
            <v>0.32</v>
          </cell>
          <cell r="I19">
            <v>3071.41</v>
          </cell>
          <cell r="J19">
            <v>3510.15</v>
          </cell>
          <cell r="K19">
            <v>125.1</v>
          </cell>
        </row>
        <row r="20">
          <cell r="B20">
            <v>41118.01</v>
          </cell>
          <cell r="C20">
            <v>123355</v>
          </cell>
          <cell r="D20">
            <v>10725.75</v>
          </cell>
          <cell r="E20">
            <v>0.34</v>
          </cell>
          <cell r="I20">
            <v>3510.16</v>
          </cell>
          <cell r="J20">
            <v>3642.6</v>
          </cell>
          <cell r="K20">
            <v>107.4</v>
          </cell>
        </row>
        <row r="21">
          <cell r="B21">
            <v>123355.01</v>
          </cell>
          <cell r="C21" t="str">
            <v>En adelante</v>
          </cell>
          <cell r="D21">
            <v>38686.35</v>
          </cell>
          <cell r="E21">
            <v>0.35</v>
          </cell>
          <cell r="I21">
            <v>3642.61</v>
          </cell>
          <cell r="J21" t="str">
            <v>En adelante</v>
          </cell>
          <cell r="K21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5"/>
  <sheetViews>
    <sheetView tabSelected="1" topLeftCell="D1" workbookViewId="0">
      <selection activeCell="V315" sqref="V315"/>
    </sheetView>
  </sheetViews>
  <sheetFormatPr baseColWidth="10" defaultRowHeight="16.5" x14ac:dyDescent="0.3"/>
  <cols>
    <col min="10" max="10" width="13.75" customWidth="1"/>
    <col min="12" max="12" width="12.375" customWidth="1"/>
    <col min="13" max="13" width="12.25" customWidth="1"/>
    <col min="14" max="14" width="13.125" customWidth="1"/>
  </cols>
  <sheetData>
    <row r="1" spans="1:22" s="2" customFormat="1" ht="33.75" customHeight="1" x14ac:dyDescent="0.3">
      <c r="A1" s="1"/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s="2" customFormat="1" ht="26.25" x14ac:dyDescent="0.3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</row>
    <row r="3" spans="1:22" s="2" customFormat="1" ht="26.25" x14ac:dyDescent="0.3">
      <c r="A3" s="79" t="s">
        <v>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</row>
    <row r="4" spans="1:22" s="2" customFormat="1" ht="22.5" customHeight="1" x14ac:dyDescent="0.3">
      <c r="A4" s="80" t="s">
        <v>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</row>
    <row r="5" spans="1:22" s="2" customFormat="1" ht="21" x14ac:dyDescent="0.3">
      <c r="A5" s="81" t="s">
        <v>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</row>
    <row r="6" spans="1:22" s="2" customFormat="1" ht="22.5" x14ac:dyDescent="0.3">
      <c r="A6" s="3" t="s">
        <v>5</v>
      </c>
      <c r="B6" s="4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5" t="s">
        <v>14</v>
      </c>
      <c r="K6" s="5" t="s">
        <v>15</v>
      </c>
      <c r="L6" s="5" t="s">
        <v>16</v>
      </c>
      <c r="M6" s="5" t="s">
        <v>17</v>
      </c>
      <c r="N6" s="3" t="s">
        <v>18</v>
      </c>
      <c r="O6" s="3" t="s">
        <v>19</v>
      </c>
      <c r="P6" s="3" t="s">
        <v>20</v>
      </c>
      <c r="Q6" s="3" t="s">
        <v>21</v>
      </c>
      <c r="R6" s="3" t="s">
        <v>22</v>
      </c>
      <c r="S6" s="3" t="s">
        <v>23</v>
      </c>
      <c r="T6" s="3" t="s">
        <v>24</v>
      </c>
      <c r="U6" s="3" t="s">
        <v>25</v>
      </c>
      <c r="V6" s="3" t="s">
        <v>26</v>
      </c>
    </row>
    <row r="7" spans="1:22" s="2" customFormat="1" ht="22.5" x14ac:dyDescent="0.3">
      <c r="A7" s="6">
        <v>1</v>
      </c>
      <c r="B7" s="7" t="s">
        <v>27</v>
      </c>
      <c r="C7" s="8" t="s">
        <v>28</v>
      </c>
      <c r="D7" s="9"/>
      <c r="E7" s="10">
        <v>16</v>
      </c>
      <c r="F7" s="11">
        <v>708.01</v>
      </c>
      <c r="G7" s="12">
        <f>E7*F7</f>
        <v>11328.16</v>
      </c>
      <c r="H7" s="13"/>
      <c r="I7" s="13"/>
      <c r="J7" s="11">
        <f>VLOOKUP($G$8,Tabisr,1)</f>
        <v>10248.01</v>
      </c>
      <c r="K7" s="12">
        <f>+G7-J7</f>
        <v>1080.1499999999996</v>
      </c>
      <c r="L7" s="14">
        <f>VLOOKUP($G$8,Tabisr,4)</f>
        <v>0.23519999999999999</v>
      </c>
      <c r="M7" s="11">
        <f>(G7-10248.01)*23.52%</f>
        <v>254.05127999999991</v>
      </c>
      <c r="N7" s="11">
        <v>1641.75</v>
      </c>
      <c r="O7" s="11">
        <f t="shared" ref="O7:O16" si="0">N7+M7</f>
        <v>1895.8012799999999</v>
      </c>
      <c r="P7" s="11">
        <f>VLOOKUP($G$8,Tabsub,3)</f>
        <v>0</v>
      </c>
      <c r="Q7" s="15"/>
      <c r="R7" s="15"/>
      <c r="S7" s="12"/>
      <c r="T7" s="12"/>
      <c r="U7" s="12">
        <f>G7+H7+I7-O7+P7-Q7-S7-T7</f>
        <v>9432.3587200000002</v>
      </c>
      <c r="V7" s="12">
        <f>U7-H7</f>
        <v>9432.3587200000002</v>
      </c>
    </row>
    <row r="8" spans="1:22" s="2" customFormat="1" x14ac:dyDescent="0.3">
      <c r="A8" s="6">
        <v>7</v>
      </c>
      <c r="B8" s="16" t="s">
        <v>29</v>
      </c>
      <c r="C8" s="17" t="s">
        <v>28</v>
      </c>
      <c r="D8" s="18"/>
      <c r="E8" s="10">
        <v>16</v>
      </c>
      <c r="F8" s="11">
        <v>708.01</v>
      </c>
      <c r="G8" s="12">
        <f t="shared" ref="G8:G15" si="1">E8*F8</f>
        <v>11328.16</v>
      </c>
      <c r="H8" s="13"/>
      <c r="I8" s="13"/>
      <c r="J8" s="11">
        <f>VLOOKUP($G$9,Tabisr,1)</f>
        <v>10248.01</v>
      </c>
      <c r="K8" s="12">
        <f t="shared" ref="K8:K15" si="2">+G8-J8</f>
        <v>1080.1499999999996</v>
      </c>
      <c r="L8" s="14">
        <f>VLOOKUP($G$9,Tabisr,4)</f>
        <v>0.23519999999999999</v>
      </c>
      <c r="M8" s="11">
        <f t="shared" ref="M8:M15" si="3">(G8-10248.01)*23.52%</f>
        <v>254.05127999999991</v>
      </c>
      <c r="N8" s="11">
        <v>1641.75</v>
      </c>
      <c r="O8" s="11">
        <f t="shared" si="0"/>
        <v>1895.8012799999999</v>
      </c>
      <c r="P8" s="11">
        <f>VLOOKUP($G$9,Tabsub,3)</f>
        <v>0</v>
      </c>
      <c r="Q8" s="12"/>
      <c r="R8" s="12"/>
      <c r="S8" s="12"/>
      <c r="T8" s="12"/>
      <c r="U8" s="12">
        <f t="shared" ref="U8:U15" si="4">G8+H8+I8-O8+P8-Q8-S8-T8</f>
        <v>9432.3587200000002</v>
      </c>
      <c r="V8" s="12">
        <f t="shared" ref="V8:V17" si="5">U8-H8</f>
        <v>9432.3587200000002</v>
      </c>
    </row>
    <row r="9" spans="1:22" s="2" customFormat="1" x14ac:dyDescent="0.3">
      <c r="A9" s="6">
        <v>313</v>
      </c>
      <c r="B9" s="16" t="s">
        <v>30</v>
      </c>
      <c r="C9" s="8" t="s">
        <v>28</v>
      </c>
      <c r="D9" s="18"/>
      <c r="E9" s="10">
        <v>16</v>
      </c>
      <c r="F9" s="11">
        <v>708.01</v>
      </c>
      <c r="G9" s="12">
        <f t="shared" si="1"/>
        <v>11328.16</v>
      </c>
      <c r="H9" s="13"/>
      <c r="I9" s="13"/>
      <c r="J9" s="11">
        <f>VLOOKUP($G$10,Tabisr,1)</f>
        <v>10248.01</v>
      </c>
      <c r="K9" s="12">
        <f t="shared" si="2"/>
        <v>1080.1499999999996</v>
      </c>
      <c r="L9" s="14">
        <f>VLOOKUP($G$10,Tabisr,4)</f>
        <v>0.23519999999999999</v>
      </c>
      <c r="M9" s="11">
        <f t="shared" si="3"/>
        <v>254.05127999999991</v>
      </c>
      <c r="N9" s="11">
        <v>1641.75</v>
      </c>
      <c r="O9" s="11">
        <f t="shared" si="0"/>
        <v>1895.8012799999999</v>
      </c>
      <c r="P9" s="11">
        <f>VLOOKUP($G$10,Tabsub,3)</f>
        <v>0</v>
      </c>
      <c r="Q9" s="12"/>
      <c r="R9" s="12"/>
      <c r="S9" s="12"/>
      <c r="T9" s="12"/>
      <c r="U9" s="12">
        <f t="shared" si="4"/>
        <v>9432.3587200000002</v>
      </c>
      <c r="V9" s="12">
        <f t="shared" si="5"/>
        <v>9432.3587200000002</v>
      </c>
    </row>
    <row r="10" spans="1:22" s="2" customFormat="1" x14ac:dyDescent="0.3">
      <c r="A10" s="6">
        <v>8</v>
      </c>
      <c r="B10" s="13" t="s">
        <v>31</v>
      </c>
      <c r="C10" s="19" t="s">
        <v>28</v>
      </c>
      <c r="D10" s="18"/>
      <c r="E10" s="10">
        <v>16</v>
      </c>
      <c r="F10" s="11">
        <v>708.01</v>
      </c>
      <c r="G10" s="12">
        <f t="shared" si="1"/>
        <v>11328.16</v>
      </c>
      <c r="H10" s="13"/>
      <c r="I10" s="13"/>
      <c r="J10" s="11">
        <f>VLOOKUP($G$11,Tabisr,1)</f>
        <v>10248.01</v>
      </c>
      <c r="K10" s="12">
        <f t="shared" si="2"/>
        <v>1080.1499999999996</v>
      </c>
      <c r="L10" s="14">
        <f>VLOOKUP($G$11,Tabisr,4)</f>
        <v>0.23519999999999999</v>
      </c>
      <c r="M10" s="11">
        <f t="shared" si="3"/>
        <v>254.05127999999991</v>
      </c>
      <c r="N10" s="11">
        <v>1641.75</v>
      </c>
      <c r="O10" s="11">
        <f t="shared" si="0"/>
        <v>1895.8012799999999</v>
      </c>
      <c r="P10" s="11">
        <f>VLOOKUP($G$11,Tabsub,3)</f>
        <v>0</v>
      </c>
      <c r="Q10" s="12"/>
      <c r="R10" s="12"/>
      <c r="S10" s="12"/>
      <c r="T10" s="12"/>
      <c r="U10" s="12">
        <f t="shared" si="4"/>
        <v>9432.3587200000002</v>
      </c>
      <c r="V10" s="12">
        <f t="shared" si="5"/>
        <v>9432.3587200000002</v>
      </c>
    </row>
    <row r="11" spans="1:22" s="2" customFormat="1" x14ac:dyDescent="0.3">
      <c r="A11" s="6">
        <v>326</v>
      </c>
      <c r="B11" s="13" t="s">
        <v>32</v>
      </c>
      <c r="C11" s="20" t="s">
        <v>28</v>
      </c>
      <c r="D11" s="18"/>
      <c r="E11" s="10">
        <v>16</v>
      </c>
      <c r="F11" s="11">
        <v>708.01</v>
      </c>
      <c r="G11" s="12">
        <f t="shared" si="1"/>
        <v>11328.16</v>
      </c>
      <c r="H11" s="13"/>
      <c r="I11" s="13"/>
      <c r="J11" s="11">
        <f>VLOOKUP($G$12,Tabisr,1)</f>
        <v>10248.01</v>
      </c>
      <c r="K11" s="12">
        <f t="shared" si="2"/>
        <v>1080.1499999999996</v>
      </c>
      <c r="L11" s="14">
        <f>VLOOKUP($G$12,Tabisr,4)</f>
        <v>0.23519999999999999</v>
      </c>
      <c r="M11" s="11">
        <f t="shared" si="3"/>
        <v>254.05127999999991</v>
      </c>
      <c r="N11" s="11">
        <v>1641.75</v>
      </c>
      <c r="O11" s="11">
        <f t="shared" si="0"/>
        <v>1895.8012799999999</v>
      </c>
      <c r="P11" s="11">
        <f>VLOOKUP($G$12,Tabsub,3)</f>
        <v>0</v>
      </c>
      <c r="Q11" s="12"/>
      <c r="R11" s="12"/>
      <c r="S11" s="12"/>
      <c r="T11" s="12"/>
      <c r="U11" s="12">
        <f t="shared" si="4"/>
        <v>9432.3587200000002</v>
      </c>
      <c r="V11" s="12">
        <f t="shared" si="5"/>
        <v>9432.3587200000002</v>
      </c>
    </row>
    <row r="12" spans="1:22" s="2" customFormat="1" x14ac:dyDescent="0.3">
      <c r="A12" s="6">
        <v>6</v>
      </c>
      <c r="B12" s="16" t="s">
        <v>33</v>
      </c>
      <c r="C12" s="19" t="s">
        <v>28</v>
      </c>
      <c r="D12" s="18"/>
      <c r="E12" s="10">
        <v>16</v>
      </c>
      <c r="F12" s="11">
        <v>708.01</v>
      </c>
      <c r="G12" s="12">
        <f t="shared" si="1"/>
        <v>11328.16</v>
      </c>
      <c r="H12" s="13"/>
      <c r="I12" s="13"/>
      <c r="J12" s="11">
        <f>VLOOKUP($G$13,Tabisr,1)</f>
        <v>10248.01</v>
      </c>
      <c r="K12" s="12">
        <f t="shared" si="2"/>
        <v>1080.1499999999996</v>
      </c>
      <c r="L12" s="14">
        <f>VLOOKUP($G$13,Tabisr,4)</f>
        <v>0.23519999999999999</v>
      </c>
      <c r="M12" s="11">
        <f t="shared" si="3"/>
        <v>254.05127999999991</v>
      </c>
      <c r="N12" s="11">
        <v>1641.75</v>
      </c>
      <c r="O12" s="11">
        <f t="shared" si="0"/>
        <v>1895.8012799999999</v>
      </c>
      <c r="P12" s="11">
        <f>VLOOKUP($G$13,Tabsub,3)</f>
        <v>0</v>
      </c>
      <c r="Q12" s="12"/>
      <c r="R12" s="12"/>
      <c r="S12" s="12"/>
      <c r="T12" s="12"/>
      <c r="U12" s="12">
        <f t="shared" si="4"/>
        <v>9432.3587200000002</v>
      </c>
      <c r="V12" s="12">
        <f t="shared" si="5"/>
        <v>9432.3587200000002</v>
      </c>
    </row>
    <row r="13" spans="1:22" s="2" customFormat="1" x14ac:dyDescent="0.3">
      <c r="A13" s="6">
        <v>5</v>
      </c>
      <c r="B13" s="16" t="s">
        <v>34</v>
      </c>
      <c r="C13" s="20" t="s">
        <v>28</v>
      </c>
      <c r="D13" s="18"/>
      <c r="E13" s="10">
        <v>16</v>
      </c>
      <c r="F13" s="11">
        <v>708.01</v>
      </c>
      <c r="G13" s="12">
        <f t="shared" si="1"/>
        <v>11328.16</v>
      </c>
      <c r="H13" s="13"/>
      <c r="I13" s="13"/>
      <c r="J13" s="11">
        <f>VLOOKUP($G$14,Tabisr,1)</f>
        <v>10248.01</v>
      </c>
      <c r="K13" s="12">
        <f t="shared" si="2"/>
        <v>1080.1499999999996</v>
      </c>
      <c r="L13" s="14">
        <f>VLOOKUP($G$14,Tabisr,4)</f>
        <v>0.23519999999999999</v>
      </c>
      <c r="M13" s="11">
        <f t="shared" si="3"/>
        <v>254.05127999999991</v>
      </c>
      <c r="N13" s="11">
        <v>1641.75</v>
      </c>
      <c r="O13" s="11">
        <f t="shared" si="0"/>
        <v>1895.8012799999999</v>
      </c>
      <c r="P13" s="11">
        <f>VLOOKUP($G$14,Tabsub,3)</f>
        <v>0</v>
      </c>
      <c r="Q13" s="12"/>
      <c r="R13" s="12"/>
      <c r="S13" s="12"/>
      <c r="T13" s="12"/>
      <c r="U13" s="12">
        <f t="shared" si="4"/>
        <v>9432.3587200000002</v>
      </c>
      <c r="V13" s="12">
        <f t="shared" si="5"/>
        <v>9432.3587200000002</v>
      </c>
    </row>
    <row r="14" spans="1:22" s="2" customFormat="1" ht="22.5" x14ac:dyDescent="0.3">
      <c r="A14" s="6">
        <v>9</v>
      </c>
      <c r="B14" s="7" t="s">
        <v>35</v>
      </c>
      <c r="C14" s="19" t="s">
        <v>28</v>
      </c>
      <c r="D14" s="18"/>
      <c r="E14" s="10">
        <v>16</v>
      </c>
      <c r="F14" s="11">
        <v>708.01</v>
      </c>
      <c r="G14" s="12">
        <f t="shared" si="1"/>
        <v>11328.16</v>
      </c>
      <c r="H14" s="13"/>
      <c r="I14" s="13"/>
      <c r="J14" s="11">
        <f>VLOOKUP($G$15,Tabisr,1)</f>
        <v>10248.01</v>
      </c>
      <c r="K14" s="12">
        <f t="shared" si="2"/>
        <v>1080.1499999999996</v>
      </c>
      <c r="L14" s="14">
        <f>VLOOKUP($G$15,Tabisr,4)</f>
        <v>0.23519999999999999</v>
      </c>
      <c r="M14" s="11">
        <f t="shared" si="3"/>
        <v>254.05127999999991</v>
      </c>
      <c r="N14" s="11">
        <v>1641.75</v>
      </c>
      <c r="O14" s="11">
        <f t="shared" si="0"/>
        <v>1895.8012799999999</v>
      </c>
      <c r="P14" s="11">
        <f>VLOOKUP($G$15,Tabsub,3)</f>
        <v>0</v>
      </c>
      <c r="Q14" s="12"/>
      <c r="R14" s="12"/>
      <c r="S14" s="12"/>
      <c r="T14" s="12"/>
      <c r="U14" s="12">
        <f t="shared" si="4"/>
        <v>9432.3587200000002</v>
      </c>
      <c r="V14" s="12">
        <f t="shared" si="5"/>
        <v>9432.3587200000002</v>
      </c>
    </row>
    <row r="15" spans="1:22" s="2" customFormat="1" x14ac:dyDescent="0.3">
      <c r="A15" s="6">
        <v>317</v>
      </c>
      <c r="B15" s="16" t="s">
        <v>36</v>
      </c>
      <c r="C15" s="8" t="s">
        <v>28</v>
      </c>
      <c r="D15" s="18"/>
      <c r="E15" s="10">
        <v>16</v>
      </c>
      <c r="F15" s="11">
        <v>708.01</v>
      </c>
      <c r="G15" s="12">
        <f t="shared" si="1"/>
        <v>11328.16</v>
      </c>
      <c r="H15" s="13"/>
      <c r="I15" s="11"/>
      <c r="J15" s="11">
        <f>VLOOKUP($G$16,Tabisr,1)</f>
        <v>3651.01</v>
      </c>
      <c r="K15" s="12">
        <f t="shared" si="2"/>
        <v>7677.15</v>
      </c>
      <c r="L15" s="14">
        <f>VLOOKUP($G$16,Tabisr,4)</f>
        <v>0.16</v>
      </c>
      <c r="M15" s="11">
        <f t="shared" si="3"/>
        <v>254.05127999999991</v>
      </c>
      <c r="N15" s="11">
        <v>1641.75</v>
      </c>
      <c r="O15" s="11">
        <f t="shared" si="0"/>
        <v>1895.8012799999999</v>
      </c>
      <c r="P15" s="11">
        <f>VLOOKUP($G$16,Tabsub,3)</f>
        <v>0</v>
      </c>
      <c r="Q15" s="12"/>
      <c r="R15" s="12"/>
      <c r="S15" s="12"/>
      <c r="T15" s="12"/>
      <c r="U15" s="12">
        <f t="shared" si="4"/>
        <v>9432.3587200000002</v>
      </c>
      <c r="V15" s="12">
        <f t="shared" si="5"/>
        <v>9432.3587200000002</v>
      </c>
    </row>
    <row r="16" spans="1:22" s="2" customFormat="1" x14ac:dyDescent="0.3">
      <c r="A16" s="6">
        <v>253</v>
      </c>
      <c r="B16" s="13" t="s">
        <v>37</v>
      </c>
      <c r="C16" s="17" t="s">
        <v>38</v>
      </c>
      <c r="D16" s="21"/>
      <c r="E16" s="10">
        <v>16</v>
      </c>
      <c r="F16" s="11">
        <v>250.29</v>
      </c>
      <c r="G16" s="11">
        <f>E16*F16</f>
        <v>4004.64</v>
      </c>
      <c r="H16" s="11">
        <v>400</v>
      </c>
      <c r="I16" s="22"/>
      <c r="J16" s="11">
        <f>VLOOKUP($G$17,Tabisr,1)</f>
        <v>5081.01</v>
      </c>
      <c r="K16" s="12">
        <f>+G16-J16</f>
        <v>-1076.3700000000003</v>
      </c>
      <c r="L16" s="14">
        <f>VLOOKUP($G$17,Tabisr,4)</f>
        <v>0.21360000000000001</v>
      </c>
      <c r="M16" s="11">
        <f>(G16-3651.01)*16%</f>
        <v>56.580799999999947</v>
      </c>
      <c r="N16" s="11">
        <v>293.25</v>
      </c>
      <c r="O16" s="11">
        <f t="shared" si="0"/>
        <v>349.83079999999995</v>
      </c>
      <c r="P16" s="11">
        <f>VLOOKUP($G$17,Tabsub,3)</f>
        <v>0</v>
      </c>
      <c r="Q16" s="22"/>
      <c r="R16" s="22"/>
      <c r="S16" s="22"/>
      <c r="T16" s="22"/>
      <c r="U16" s="12">
        <f>G16+H16+I16-O16+P16-Q16-S16-T16</f>
        <v>4054.8091999999997</v>
      </c>
      <c r="V16" s="12">
        <f t="shared" si="5"/>
        <v>3654.8091999999997</v>
      </c>
    </row>
    <row r="17" spans="1:23" s="2" customFormat="1" ht="21" customHeight="1" x14ac:dyDescent="0.3">
      <c r="A17" s="23">
        <v>248</v>
      </c>
      <c r="B17" s="16" t="s">
        <v>39</v>
      </c>
      <c r="C17" s="7" t="s">
        <v>40</v>
      </c>
      <c r="D17" s="24"/>
      <c r="E17" s="10">
        <v>16</v>
      </c>
      <c r="F17" s="25">
        <v>393.95</v>
      </c>
      <c r="G17" s="15">
        <f>F17*E17</f>
        <v>6303.2</v>
      </c>
      <c r="H17" s="26">
        <v>400</v>
      </c>
      <c r="I17" s="26"/>
      <c r="J17" s="25"/>
      <c r="K17" s="15"/>
      <c r="L17" s="27"/>
      <c r="M17" s="11"/>
      <c r="N17" s="25"/>
      <c r="O17" s="11">
        <v>715.11</v>
      </c>
      <c r="P17" s="25"/>
      <c r="Q17" s="26"/>
      <c r="R17" s="26"/>
      <c r="S17" s="26"/>
      <c r="T17" s="26"/>
      <c r="U17" s="12">
        <f>G17+H17+I17-O17+P17-Q17-S17-T17</f>
        <v>5988.09</v>
      </c>
      <c r="V17" s="12">
        <f t="shared" si="5"/>
        <v>5588.09</v>
      </c>
    </row>
    <row r="18" spans="1:23" s="2" customFormat="1" x14ac:dyDescent="0.3">
      <c r="A18" s="28"/>
      <c r="B18" s="29"/>
      <c r="C18" s="30"/>
      <c r="D18" s="31"/>
      <c r="E18" s="32"/>
      <c r="F18" s="33"/>
      <c r="G18" s="34">
        <f>SUM(G7:G17)</f>
        <v>112261.28000000001</v>
      </c>
      <c r="H18" s="34">
        <f>SUM(H7:H17)</f>
        <v>800</v>
      </c>
      <c r="I18" s="34">
        <f>SUM(I7:I17)</f>
        <v>0</v>
      </c>
      <c r="J18" s="34">
        <f t="shared" ref="J18:M18" si="6">SUM(J7:J16)</f>
        <v>90716.099999999991</v>
      </c>
      <c r="K18" s="34">
        <f t="shared" si="6"/>
        <v>15241.979999999996</v>
      </c>
      <c r="L18" s="34">
        <f t="shared" si="6"/>
        <v>2.2552000000000003</v>
      </c>
      <c r="M18" s="34">
        <f t="shared" si="6"/>
        <v>2343.0423199999987</v>
      </c>
      <c r="N18" s="34">
        <f>SUM(N7:N17)</f>
        <v>15069</v>
      </c>
      <c r="O18" s="34">
        <f>SUM(O7:O17)</f>
        <v>18127.152320000001</v>
      </c>
      <c r="P18" s="34">
        <f>SUM(P7:P16)</f>
        <v>0</v>
      </c>
      <c r="Q18" s="34">
        <f>SUM(Q7:Q16)</f>
        <v>0</v>
      </c>
      <c r="R18" s="34">
        <f>SUM(R7:R17)</f>
        <v>0</v>
      </c>
      <c r="S18" s="34">
        <f>SUM(S7:S16)</f>
        <v>0</v>
      </c>
      <c r="T18" s="34">
        <f>SUM(T7:T17)</f>
        <v>0</v>
      </c>
      <c r="U18" s="34">
        <f>SUM(U7:U17)</f>
        <v>94934.12768000002</v>
      </c>
      <c r="V18" s="34">
        <f>SUM(V7:V17)</f>
        <v>94134.12768000002</v>
      </c>
      <c r="W18" s="35">
        <f>G18+H18+I18-O18+P18-Q18-R18-S18-T18</f>
        <v>94934.127680000005</v>
      </c>
    </row>
    <row r="20" spans="1:23" s="2" customFormat="1" ht="18.75" x14ac:dyDescent="0.3">
      <c r="A20" s="70" t="s">
        <v>41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2"/>
    </row>
    <row r="21" spans="1:23" s="2" customFormat="1" ht="26.25" customHeight="1" x14ac:dyDescent="0.3">
      <c r="A21" s="3" t="s">
        <v>5</v>
      </c>
      <c r="B21" s="3" t="s">
        <v>6</v>
      </c>
      <c r="C21" s="3" t="s">
        <v>7</v>
      </c>
      <c r="D21" s="3" t="s">
        <v>8</v>
      </c>
      <c r="E21" s="3" t="s">
        <v>9</v>
      </c>
      <c r="F21" s="3" t="s">
        <v>10</v>
      </c>
      <c r="G21" s="3" t="s">
        <v>11</v>
      </c>
      <c r="H21" s="3" t="s">
        <v>12</v>
      </c>
      <c r="I21" s="3" t="s">
        <v>13</v>
      </c>
      <c r="J21" s="5" t="s">
        <v>14</v>
      </c>
      <c r="K21" s="5" t="s">
        <v>15</v>
      </c>
      <c r="L21" s="5" t="s">
        <v>16</v>
      </c>
      <c r="M21" s="5" t="s">
        <v>17</v>
      </c>
      <c r="N21" s="3" t="s">
        <v>18</v>
      </c>
      <c r="O21" s="3" t="s">
        <v>19</v>
      </c>
      <c r="P21" s="3" t="s">
        <v>20</v>
      </c>
      <c r="Q21" s="3" t="s">
        <v>21</v>
      </c>
      <c r="R21" s="3" t="s">
        <v>22</v>
      </c>
      <c r="S21" s="3" t="s">
        <v>23</v>
      </c>
      <c r="T21" s="3" t="s">
        <v>24</v>
      </c>
      <c r="U21" s="3" t="s">
        <v>25</v>
      </c>
      <c r="V21" s="3" t="s">
        <v>26</v>
      </c>
    </row>
    <row r="22" spans="1:23" s="2" customFormat="1" ht="15" customHeight="1" x14ac:dyDescent="0.3">
      <c r="A22" s="6">
        <v>275</v>
      </c>
      <c r="B22" s="16" t="s">
        <v>42</v>
      </c>
      <c r="C22" s="16" t="s">
        <v>43</v>
      </c>
      <c r="D22" s="36"/>
      <c r="E22" s="37">
        <v>16</v>
      </c>
      <c r="F22" s="25">
        <v>1551.67</v>
      </c>
      <c r="G22" s="15">
        <f t="shared" ref="G22:G28" si="7">E22*F22</f>
        <v>24826.720000000001</v>
      </c>
      <c r="H22" s="26"/>
      <c r="I22" s="26"/>
      <c r="J22" s="25">
        <f>VLOOKUP($G$23,Tabisr,1)</f>
        <v>5081.01</v>
      </c>
      <c r="K22" s="15">
        <f t="shared" ref="K22:K28" si="8">+G22-J22</f>
        <v>19745.71</v>
      </c>
      <c r="L22" s="27">
        <f>VLOOKUP($G$23,Tabisr,4)</f>
        <v>0.21360000000000001</v>
      </c>
      <c r="M22" s="11">
        <f>(G22-16153.01)*30%</f>
        <v>2602.1130000000003</v>
      </c>
      <c r="N22" s="25">
        <f>VLOOKUP($G$23,Tabisr,3)</f>
        <v>538.20000000000005</v>
      </c>
      <c r="O22" s="11">
        <f>3030.6+((G22-16153.01)*30%)</f>
        <v>5632.7129999999997</v>
      </c>
      <c r="P22" s="25">
        <f>VLOOKUP($G$23,Tabsub,3)</f>
        <v>0</v>
      </c>
      <c r="Q22" s="26"/>
      <c r="R22" s="26"/>
      <c r="S22" s="26"/>
      <c r="T22" s="26"/>
      <c r="U22" s="15">
        <f>G22+H22+I22-O22+P22-Q22-R22-S22-T22</f>
        <v>19194.007000000001</v>
      </c>
      <c r="V22" s="15">
        <f>U22-H22</f>
        <v>19194.007000000001</v>
      </c>
    </row>
    <row r="23" spans="1:23" s="2" customFormat="1" ht="15" customHeight="1" x14ac:dyDescent="0.3">
      <c r="A23" s="6">
        <v>53</v>
      </c>
      <c r="B23" s="16" t="s">
        <v>44</v>
      </c>
      <c r="C23" s="7" t="s">
        <v>45</v>
      </c>
      <c r="D23" s="24"/>
      <c r="E23" s="37">
        <v>16</v>
      </c>
      <c r="F23" s="25">
        <v>509.53</v>
      </c>
      <c r="G23" s="25">
        <f>E23*F23</f>
        <v>8152.48</v>
      </c>
      <c r="H23" s="26"/>
      <c r="I23" s="26"/>
      <c r="J23" s="25">
        <f>VLOOKUP($G$24,Tabisr,1)</f>
        <v>5081.01</v>
      </c>
      <c r="K23" s="15">
        <f>+G23-J23</f>
        <v>3071.4699999999993</v>
      </c>
      <c r="L23" s="27">
        <f>VLOOKUP($G$24,Tabisr,4)</f>
        <v>0.21360000000000001</v>
      </c>
      <c r="M23" s="11">
        <f>(G23-5081.01)*21.36%-153.47</f>
        <v>502.5959919999998</v>
      </c>
      <c r="N23" s="25">
        <v>538.20000000000005</v>
      </c>
      <c r="O23" s="11">
        <f t="shared" ref="O23:O28" si="9">M23+N23</f>
        <v>1040.7959919999998</v>
      </c>
      <c r="P23" s="25">
        <f>VLOOKUP($G$24,Tabsub,3)</f>
        <v>0</v>
      </c>
      <c r="Q23" s="26"/>
      <c r="R23" s="26"/>
      <c r="S23" s="26"/>
      <c r="T23" s="26"/>
      <c r="U23" s="15">
        <f>G23+H23+I23-O23+P23-Q23-R23-S23-T23</f>
        <v>7111.6840080000002</v>
      </c>
      <c r="V23" s="15">
        <f t="shared" ref="V23:V28" si="10">U23-H23</f>
        <v>7111.6840080000002</v>
      </c>
    </row>
    <row r="24" spans="1:23" s="2" customFormat="1" ht="15" customHeight="1" x14ac:dyDescent="0.3">
      <c r="A24" s="6">
        <v>276</v>
      </c>
      <c r="B24" s="16" t="s">
        <v>46</v>
      </c>
      <c r="C24" s="38" t="s">
        <v>47</v>
      </c>
      <c r="D24" s="18"/>
      <c r="E24" s="37">
        <v>16</v>
      </c>
      <c r="F24" s="25">
        <v>510.53</v>
      </c>
      <c r="G24" s="25">
        <f>E24*F24</f>
        <v>8168.48</v>
      </c>
      <c r="H24" s="26"/>
      <c r="I24" s="26"/>
      <c r="J24" s="25">
        <f>VLOOKUP($G$24,Tabisr,1)</f>
        <v>5081.01</v>
      </c>
      <c r="K24" s="15">
        <f>+G24-J24</f>
        <v>3087.4699999999993</v>
      </c>
      <c r="L24" s="27">
        <f>VLOOKUP($G$24,Tabisr,4)</f>
        <v>0.21360000000000001</v>
      </c>
      <c r="M24" s="11">
        <f>(G24-5081.01)*21.36%-155.67</f>
        <v>503.81359199999986</v>
      </c>
      <c r="N24" s="25">
        <v>538.20000000000005</v>
      </c>
      <c r="O24" s="11">
        <f t="shared" si="9"/>
        <v>1042.0135919999998</v>
      </c>
      <c r="P24" s="25">
        <f>VLOOKUP($G$24,Tabsub,3)</f>
        <v>0</v>
      </c>
      <c r="Q24" s="26"/>
      <c r="R24" s="26"/>
      <c r="S24" s="26"/>
      <c r="T24" s="26"/>
      <c r="U24" s="15">
        <f>G24+H24+I24-O24+P24-Q24-R24-S24-T24</f>
        <v>7126.4664080000002</v>
      </c>
      <c r="V24" s="15">
        <f t="shared" si="10"/>
        <v>7126.4664080000002</v>
      </c>
    </row>
    <row r="25" spans="1:23" s="2" customFormat="1" ht="15" customHeight="1" x14ac:dyDescent="0.3">
      <c r="A25" s="6">
        <v>23</v>
      </c>
      <c r="B25" s="16" t="s">
        <v>48</v>
      </c>
      <c r="C25" s="16" t="s">
        <v>49</v>
      </c>
      <c r="D25" s="24"/>
      <c r="E25" s="37">
        <v>16</v>
      </c>
      <c r="F25" s="25">
        <v>296.54000000000002</v>
      </c>
      <c r="G25" s="15">
        <f t="shared" si="7"/>
        <v>4744.6400000000003</v>
      </c>
      <c r="H25" s="26">
        <v>400</v>
      </c>
      <c r="I25" s="26"/>
      <c r="J25" s="25">
        <f>VLOOKUP($G$26,Tabisr,1)</f>
        <v>3651.01</v>
      </c>
      <c r="K25" s="15">
        <f t="shared" si="8"/>
        <v>1093.6300000000001</v>
      </c>
      <c r="L25" s="27">
        <f>VLOOKUP($G$26,Tabisr,4)</f>
        <v>0.16</v>
      </c>
      <c r="M25" s="11">
        <f>(G25-4244.01)*17.92%</f>
        <v>89.712896000000029</v>
      </c>
      <c r="N25" s="25">
        <v>388.05</v>
      </c>
      <c r="O25" s="11">
        <f t="shared" si="9"/>
        <v>477.76289600000007</v>
      </c>
      <c r="P25" s="25">
        <f>VLOOKUP($G$26,Tabsub,3)</f>
        <v>0</v>
      </c>
      <c r="Q25" s="26"/>
      <c r="R25" s="26"/>
      <c r="S25" s="26"/>
      <c r="T25" s="26"/>
      <c r="U25" s="15">
        <f t="shared" ref="U25" si="11">G25+H25+I25-O25+P25-Q25-S25-T25</f>
        <v>4666.8771040000001</v>
      </c>
      <c r="V25" s="15">
        <f t="shared" si="10"/>
        <v>4266.8771040000001</v>
      </c>
    </row>
    <row r="26" spans="1:23" s="2" customFormat="1" ht="15" customHeight="1" x14ac:dyDescent="0.3">
      <c r="A26" s="6">
        <v>281</v>
      </c>
      <c r="B26" s="16" t="s">
        <v>50</v>
      </c>
      <c r="C26" s="13" t="s">
        <v>38</v>
      </c>
      <c r="D26" s="21"/>
      <c r="E26" s="37">
        <v>16</v>
      </c>
      <c r="F26" s="11">
        <v>250.29</v>
      </c>
      <c r="G26" s="11">
        <f t="shared" si="7"/>
        <v>4004.64</v>
      </c>
      <c r="H26" s="39">
        <v>400</v>
      </c>
      <c r="I26" s="39"/>
      <c r="J26" s="11">
        <v>3651.01</v>
      </c>
      <c r="K26" s="12">
        <f>+G26-J26</f>
        <v>353.62999999999965</v>
      </c>
      <c r="L26" s="14">
        <v>0.16</v>
      </c>
      <c r="M26" s="11">
        <f>(G26-3651.01)*16%</f>
        <v>56.580799999999947</v>
      </c>
      <c r="N26" s="25">
        <v>293.25</v>
      </c>
      <c r="O26" s="11">
        <f t="shared" si="9"/>
        <v>349.83079999999995</v>
      </c>
      <c r="P26" s="11">
        <v>0</v>
      </c>
      <c r="Q26" s="39"/>
      <c r="R26" s="39"/>
      <c r="S26" s="39"/>
      <c r="T26" s="39"/>
      <c r="U26" s="12">
        <f>G26+H26+I26-O26+P26-Q26-S26-T26</f>
        <v>4054.8091999999997</v>
      </c>
      <c r="V26" s="15">
        <f t="shared" si="10"/>
        <v>3654.8091999999997</v>
      </c>
    </row>
    <row r="27" spans="1:23" s="2" customFormat="1" ht="15" customHeight="1" x14ac:dyDescent="0.3">
      <c r="A27" s="6">
        <v>294</v>
      </c>
      <c r="B27" s="16" t="s">
        <v>51</v>
      </c>
      <c r="C27" s="16" t="s">
        <v>52</v>
      </c>
      <c r="D27" s="24"/>
      <c r="E27" s="37">
        <v>16</v>
      </c>
      <c r="F27" s="40">
        <v>296.54000000000002</v>
      </c>
      <c r="G27" s="15">
        <f t="shared" si="7"/>
        <v>4744.6400000000003</v>
      </c>
      <c r="H27" s="26">
        <v>400</v>
      </c>
      <c r="I27" s="26"/>
      <c r="J27" s="25">
        <f>VLOOKUP($G$26,Tabisr,1)</f>
        <v>3651.01</v>
      </c>
      <c r="K27" s="15">
        <f t="shared" ref="K27" si="12">+G27-J27</f>
        <v>1093.6300000000001</v>
      </c>
      <c r="L27" s="27">
        <f>VLOOKUP($G$26,Tabisr,4)</f>
        <v>0.16</v>
      </c>
      <c r="M27" s="11">
        <f t="shared" ref="M27:M28" si="13">(G27-4244.01)*17.92%</f>
        <v>89.712896000000029</v>
      </c>
      <c r="N27" s="25">
        <v>388.05</v>
      </c>
      <c r="O27" s="11">
        <f t="shared" si="9"/>
        <v>477.76289600000007</v>
      </c>
      <c r="P27" s="25">
        <f>VLOOKUP($G$26,Tabsub,3)</f>
        <v>0</v>
      </c>
      <c r="Q27" s="26"/>
      <c r="R27" s="26"/>
      <c r="S27" s="26"/>
      <c r="T27" s="26"/>
      <c r="U27" s="15">
        <f t="shared" ref="U27" si="14">G27+H27+I27-O27+P27-Q27-S27-T27</f>
        <v>4666.8771040000001</v>
      </c>
      <c r="V27" s="15">
        <f t="shared" si="10"/>
        <v>4266.8771040000001</v>
      </c>
    </row>
    <row r="28" spans="1:23" s="41" customFormat="1" ht="33.75" x14ac:dyDescent="0.3">
      <c r="A28" s="6">
        <v>259</v>
      </c>
      <c r="B28" s="7" t="s">
        <v>53</v>
      </c>
      <c r="C28" s="7" t="s">
        <v>54</v>
      </c>
      <c r="D28" s="21"/>
      <c r="E28" s="37">
        <v>16</v>
      </c>
      <c r="F28" s="25">
        <v>296.54000000000002</v>
      </c>
      <c r="G28" s="25">
        <f t="shared" si="7"/>
        <v>4744.6400000000003</v>
      </c>
      <c r="H28" s="26">
        <v>400</v>
      </c>
      <c r="I28" s="26"/>
      <c r="J28" s="25">
        <f>VLOOKUP($G$26,Tabisr,1)</f>
        <v>3651.01</v>
      </c>
      <c r="K28" s="15">
        <f t="shared" si="8"/>
        <v>1093.6300000000001</v>
      </c>
      <c r="L28" s="27">
        <f>VLOOKUP($G$26,Tabisr,4)</f>
        <v>0.16</v>
      </c>
      <c r="M28" s="11">
        <f t="shared" si="13"/>
        <v>89.712896000000029</v>
      </c>
      <c r="N28" s="25">
        <v>388.05</v>
      </c>
      <c r="O28" s="11">
        <f t="shared" si="9"/>
        <v>477.76289600000007</v>
      </c>
      <c r="P28" s="25">
        <f>VLOOKUP($G$26,Tabsub,3)</f>
        <v>0</v>
      </c>
      <c r="Q28" s="26"/>
      <c r="R28" s="26"/>
      <c r="S28" s="26"/>
      <c r="T28" s="26"/>
      <c r="U28" s="15">
        <f>G28+H28+I28-O28+P28-Q28-S28-T28</f>
        <v>4666.8771040000001</v>
      </c>
      <c r="V28" s="15">
        <f t="shared" si="10"/>
        <v>4266.8771040000001</v>
      </c>
    </row>
    <row r="29" spans="1:23" s="41" customFormat="1" x14ac:dyDescent="0.3">
      <c r="A29" s="28"/>
      <c r="B29" s="29"/>
      <c r="C29" s="29"/>
      <c r="D29" s="31"/>
      <c r="E29" s="32"/>
      <c r="F29" s="33"/>
      <c r="G29" s="42">
        <f>SUM(G22:G28)</f>
        <v>59386.239999999991</v>
      </c>
      <c r="H29" s="43">
        <f>SUM(H22:H28)</f>
        <v>1600</v>
      </c>
      <c r="I29" s="43">
        <f t="shared" ref="I29:T29" si="15">SUM(I22:I28)</f>
        <v>0</v>
      </c>
      <c r="J29" s="43">
        <f t="shared" si="15"/>
        <v>29847.070000000007</v>
      </c>
      <c r="K29" s="43">
        <f t="shared" si="15"/>
        <v>29539.170000000006</v>
      </c>
      <c r="L29" s="43">
        <f t="shared" si="15"/>
        <v>1.2807999999999999</v>
      </c>
      <c r="M29" s="43">
        <f t="shared" si="15"/>
        <v>3934.2420719999996</v>
      </c>
      <c r="N29" s="43">
        <f t="shared" si="15"/>
        <v>3072.0000000000005</v>
      </c>
      <c r="O29" s="43">
        <f>SUM(O22:O28)</f>
        <v>9498.6420719999987</v>
      </c>
      <c r="P29" s="43">
        <f t="shared" si="15"/>
        <v>0</v>
      </c>
      <c r="Q29" s="43">
        <f t="shared" si="15"/>
        <v>0</v>
      </c>
      <c r="R29" s="43">
        <f>SUM(R22:R28)</f>
        <v>0</v>
      </c>
      <c r="S29" s="43">
        <f t="shared" si="15"/>
        <v>0</v>
      </c>
      <c r="T29" s="43">
        <f t="shared" si="15"/>
        <v>0</v>
      </c>
      <c r="U29" s="43">
        <f>SUM(U22:U28)</f>
        <v>51487.597928000003</v>
      </c>
      <c r="V29" s="43">
        <f>SUM(V22:V28)</f>
        <v>49887.597928000003</v>
      </c>
      <c r="W29" s="44">
        <f>G29+H29+I29-O29+P29-Q29-R29-S29-T29</f>
        <v>51487.597927999988</v>
      </c>
    </row>
    <row r="31" spans="1:23" s="41" customFormat="1" ht="18.75" x14ac:dyDescent="0.3">
      <c r="A31" s="70" t="s">
        <v>55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2"/>
    </row>
    <row r="32" spans="1:23" s="41" customFormat="1" ht="25.5" customHeight="1" x14ac:dyDescent="0.3">
      <c r="A32" s="3" t="s">
        <v>5</v>
      </c>
      <c r="B32" s="3" t="s">
        <v>6</v>
      </c>
      <c r="C32" s="3" t="s">
        <v>7</v>
      </c>
      <c r="D32" s="3" t="s">
        <v>8</v>
      </c>
      <c r="E32" s="3" t="s">
        <v>9</v>
      </c>
      <c r="F32" s="3" t="s">
        <v>10</v>
      </c>
      <c r="G32" s="3" t="s">
        <v>11</v>
      </c>
      <c r="H32" s="3" t="s">
        <v>12</v>
      </c>
      <c r="I32" s="3" t="s">
        <v>13</v>
      </c>
      <c r="J32" s="5" t="s">
        <v>14</v>
      </c>
      <c r="K32" s="5" t="s">
        <v>15</v>
      </c>
      <c r="L32" s="5" t="s">
        <v>16</v>
      </c>
      <c r="M32" s="5" t="s">
        <v>17</v>
      </c>
      <c r="N32" s="3" t="s">
        <v>18</v>
      </c>
      <c r="O32" s="3" t="s">
        <v>19</v>
      </c>
      <c r="P32" s="3" t="s">
        <v>20</v>
      </c>
      <c r="Q32" s="3" t="s">
        <v>21</v>
      </c>
      <c r="R32" s="3" t="s">
        <v>22</v>
      </c>
      <c r="S32" s="3" t="s">
        <v>23</v>
      </c>
      <c r="T32" s="3" t="s">
        <v>24</v>
      </c>
      <c r="U32" s="3" t="s">
        <v>25</v>
      </c>
      <c r="V32" s="3" t="s">
        <v>26</v>
      </c>
    </row>
    <row r="33" spans="1:23" s="41" customFormat="1" ht="15" customHeight="1" x14ac:dyDescent="0.3">
      <c r="A33" s="45">
        <v>244</v>
      </c>
      <c r="B33" s="16" t="s">
        <v>56</v>
      </c>
      <c r="C33" s="46" t="s">
        <v>57</v>
      </c>
      <c r="D33" s="18"/>
      <c r="E33" s="47">
        <v>16</v>
      </c>
      <c r="F33" s="48">
        <v>824.36</v>
      </c>
      <c r="G33" s="49">
        <f>F33*E33</f>
        <v>13189.76</v>
      </c>
      <c r="H33" s="48"/>
      <c r="I33" s="48"/>
      <c r="J33" s="48">
        <v>5081.01</v>
      </c>
      <c r="K33" s="49">
        <f>G33-J33</f>
        <v>8108.75</v>
      </c>
      <c r="L33" s="50">
        <v>0.21360000000000001</v>
      </c>
      <c r="M33" s="11">
        <f>(G33-10248.01)*23.52%</f>
        <v>691.89959999999996</v>
      </c>
      <c r="N33" s="25">
        <v>1641.75</v>
      </c>
      <c r="O33" s="11">
        <f>N33+M33</f>
        <v>2333.6495999999997</v>
      </c>
      <c r="P33" s="48"/>
      <c r="Q33" s="48"/>
      <c r="R33" s="48"/>
      <c r="S33" s="48"/>
      <c r="T33" s="48"/>
      <c r="U33" s="51">
        <f t="shared" ref="U33" si="16">G33+H33+I33-O33+P33-Q33-S33-T33</f>
        <v>10856.110400000001</v>
      </c>
      <c r="V33" s="51">
        <f>U33-H33</f>
        <v>10856.110400000001</v>
      </c>
    </row>
    <row r="34" spans="1:23" s="41" customFormat="1" ht="29.25" customHeight="1" x14ac:dyDescent="0.3">
      <c r="A34" s="52">
        <v>194</v>
      </c>
      <c r="B34" s="53" t="s">
        <v>58</v>
      </c>
      <c r="C34" s="54" t="s">
        <v>59</v>
      </c>
      <c r="D34" s="55"/>
      <c r="E34" s="52">
        <v>16</v>
      </c>
      <c r="F34" s="56">
        <v>296.54000000000002</v>
      </c>
      <c r="G34" s="56">
        <f>E34*F34</f>
        <v>4744.6400000000003</v>
      </c>
      <c r="H34" s="56">
        <v>400</v>
      </c>
      <c r="I34" s="56"/>
      <c r="J34" s="56">
        <f>VLOOKUP($G$42,Tabisr,1)</f>
        <v>3651.01</v>
      </c>
      <c r="K34" s="57">
        <f>+G34-J34</f>
        <v>1093.6300000000001</v>
      </c>
      <c r="L34" s="58">
        <f>VLOOKUP($G$42,Tabisr,4)</f>
        <v>0.16</v>
      </c>
      <c r="M34" s="56">
        <f t="shared" ref="M34:M35" si="17">(G34-4244.01)*17.92%</f>
        <v>89.712896000000029</v>
      </c>
      <c r="N34" s="56">
        <v>388.05</v>
      </c>
      <c r="O34" s="56">
        <f>M34+N34</f>
        <v>477.76289600000007</v>
      </c>
      <c r="P34" s="56">
        <f>VLOOKUP($G$42,Tabsub,3)</f>
        <v>0</v>
      </c>
      <c r="Q34" s="56"/>
      <c r="R34" s="56"/>
      <c r="S34" s="56"/>
      <c r="T34" s="56"/>
      <c r="U34" s="57">
        <f>G34+H34+I34-O34+P34-Q34-S34-T34</f>
        <v>4666.8771040000001</v>
      </c>
      <c r="V34" s="57">
        <f t="shared" ref="V34" si="18">U34-H34</f>
        <v>4266.8771040000001</v>
      </c>
    </row>
    <row r="35" spans="1:23" s="41" customFormat="1" ht="45" x14ac:dyDescent="0.3">
      <c r="A35" s="45">
        <v>16</v>
      </c>
      <c r="B35" s="7" t="s">
        <v>60</v>
      </c>
      <c r="C35" s="13" t="s">
        <v>49</v>
      </c>
      <c r="D35" s="18"/>
      <c r="E35" s="10">
        <v>16</v>
      </c>
      <c r="F35" s="59">
        <v>296.54000000000002</v>
      </c>
      <c r="G35" s="59">
        <f>E35*F35</f>
        <v>4744.6400000000003</v>
      </c>
      <c r="H35" s="60">
        <v>400</v>
      </c>
      <c r="I35" s="60"/>
      <c r="J35" s="59">
        <f>VLOOKUP($G$26,Tabisr,1)</f>
        <v>3651.01</v>
      </c>
      <c r="K35" s="51">
        <f t="shared" ref="K35" si="19">+G35-J35</f>
        <v>1093.6300000000001</v>
      </c>
      <c r="L35" s="61">
        <f>VLOOKUP($G$26,Tabisr,4)</f>
        <v>0.16</v>
      </c>
      <c r="M35" s="11">
        <f t="shared" si="17"/>
        <v>89.712896000000029</v>
      </c>
      <c r="N35" s="25">
        <v>388.05</v>
      </c>
      <c r="O35" s="11">
        <f>M35+N35</f>
        <v>477.76289600000007</v>
      </c>
      <c r="P35" s="59">
        <f>VLOOKUP($G$26,Tabsub,3)</f>
        <v>0</v>
      </c>
      <c r="Q35" s="60"/>
      <c r="R35" s="60"/>
      <c r="S35" s="60"/>
      <c r="T35" s="60"/>
      <c r="U35" s="51">
        <f>G35+H35+I35-O35+P35-Q35-R35-S35+T35</f>
        <v>4666.8771040000001</v>
      </c>
      <c r="V35" s="51">
        <f>U35-H35</f>
        <v>4266.8771040000001</v>
      </c>
    </row>
    <row r="36" spans="1:23" s="41" customFormat="1" x14ac:dyDescent="0.3">
      <c r="A36" s="28"/>
      <c r="B36" s="29"/>
      <c r="C36" s="29"/>
      <c r="D36" s="31"/>
      <c r="E36" s="32"/>
      <c r="F36" s="33"/>
      <c r="G36" s="62">
        <f>SUM(G33:G35)</f>
        <v>22679.040000000001</v>
      </c>
      <c r="H36" s="62">
        <f>SUM(H33:H35)</f>
        <v>800</v>
      </c>
      <c r="I36" s="62">
        <f t="shared" ref="I36:T36" si="20">SUM(I33:I35)</f>
        <v>0</v>
      </c>
      <c r="J36" s="62">
        <f t="shared" si="20"/>
        <v>12383.03</v>
      </c>
      <c r="K36" s="62">
        <f t="shared" si="20"/>
        <v>10296.010000000002</v>
      </c>
      <c r="L36" s="62">
        <f t="shared" si="20"/>
        <v>0.53360000000000007</v>
      </c>
      <c r="M36" s="62">
        <f t="shared" si="20"/>
        <v>871.32539199999997</v>
      </c>
      <c r="N36" s="62">
        <f t="shared" si="20"/>
        <v>2417.85</v>
      </c>
      <c r="O36" s="62">
        <f>SUM(O33:O35)</f>
        <v>3289.1753920000001</v>
      </c>
      <c r="P36" s="62">
        <f t="shared" si="20"/>
        <v>0</v>
      </c>
      <c r="Q36" s="62">
        <f t="shared" si="20"/>
        <v>0</v>
      </c>
      <c r="R36" s="62">
        <f>SUM(R33:R35)</f>
        <v>0</v>
      </c>
      <c r="S36" s="62">
        <f t="shared" si="20"/>
        <v>0</v>
      </c>
      <c r="T36" s="62">
        <f t="shared" si="20"/>
        <v>0</v>
      </c>
      <c r="U36" s="62">
        <f>SUM(U33:U35)</f>
        <v>20189.864608</v>
      </c>
      <c r="V36" s="62">
        <f>SUM(V33:V35)</f>
        <v>19389.864608</v>
      </c>
      <c r="W36" s="44">
        <f>G36+H36+I36-O36+P36-Q36-R36-S36-T36</f>
        <v>20189.864608</v>
      </c>
    </row>
    <row r="38" spans="1:23" s="41" customFormat="1" ht="18.75" x14ac:dyDescent="0.3">
      <c r="A38" s="69" t="s">
        <v>61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</row>
    <row r="39" spans="1:23" s="41" customFormat="1" ht="24.75" customHeight="1" x14ac:dyDescent="0.3">
      <c r="A39" s="3" t="s">
        <v>5</v>
      </c>
      <c r="B39" s="3" t="s">
        <v>6</v>
      </c>
      <c r="C39" s="3" t="s">
        <v>7</v>
      </c>
      <c r="D39" s="3" t="s">
        <v>8</v>
      </c>
      <c r="E39" s="3" t="s">
        <v>9</v>
      </c>
      <c r="F39" s="3" t="s">
        <v>10</v>
      </c>
      <c r="G39" s="3" t="s">
        <v>11</v>
      </c>
      <c r="H39" s="3" t="s">
        <v>12</v>
      </c>
      <c r="I39" s="3" t="s">
        <v>13</v>
      </c>
      <c r="J39" s="5" t="s">
        <v>14</v>
      </c>
      <c r="K39" s="5" t="s">
        <v>15</v>
      </c>
      <c r="L39" s="5" t="s">
        <v>16</v>
      </c>
      <c r="M39" s="5" t="s">
        <v>17</v>
      </c>
      <c r="N39" s="3" t="s">
        <v>18</v>
      </c>
      <c r="O39" s="3" t="s">
        <v>19</v>
      </c>
      <c r="P39" s="3" t="s">
        <v>20</v>
      </c>
      <c r="Q39" s="3" t="s">
        <v>21</v>
      </c>
      <c r="R39" s="3" t="s">
        <v>22</v>
      </c>
      <c r="S39" s="3" t="s">
        <v>23</v>
      </c>
      <c r="T39" s="3" t="s">
        <v>24</v>
      </c>
      <c r="U39" s="3" t="s">
        <v>25</v>
      </c>
      <c r="V39" s="3" t="s">
        <v>26</v>
      </c>
    </row>
    <row r="40" spans="1:23" s="41" customFormat="1" ht="15" customHeight="1" x14ac:dyDescent="0.3">
      <c r="A40" s="6">
        <v>305</v>
      </c>
      <c r="B40" s="16" t="s">
        <v>62</v>
      </c>
      <c r="C40" s="13" t="s">
        <v>63</v>
      </c>
      <c r="D40" s="63"/>
      <c r="E40" s="10">
        <v>16</v>
      </c>
      <c r="F40" s="11">
        <v>824.36</v>
      </c>
      <c r="G40" s="11">
        <f>E40*F40</f>
        <v>13189.76</v>
      </c>
      <c r="H40" s="11"/>
      <c r="I40" s="22"/>
      <c r="J40" s="11" t="e">
        <f>VLOOKUP($G$143,Tabisr,1)</f>
        <v>#N/A</v>
      </c>
      <c r="K40" s="12" t="e">
        <f>+G40-J40</f>
        <v>#N/A</v>
      </c>
      <c r="L40" s="14" t="e">
        <f>VLOOKUP($G$143,Tabisr,4)</f>
        <v>#N/A</v>
      </c>
      <c r="M40" s="11">
        <f>(G40-10248.01)*23.52%-45.61</f>
        <v>646.28959999999995</v>
      </c>
      <c r="N40" s="25">
        <v>1641.75</v>
      </c>
      <c r="O40" s="11">
        <v>2333.65</v>
      </c>
      <c r="P40" s="11"/>
      <c r="Q40" s="13"/>
      <c r="R40" s="13"/>
      <c r="S40" s="11"/>
      <c r="T40" s="11"/>
      <c r="U40" s="12">
        <f>G40+H40+I40-O40+P40-Q40-R40-S40-T40</f>
        <v>10856.11</v>
      </c>
      <c r="V40" s="12">
        <f>U40-H40</f>
        <v>10856.11</v>
      </c>
    </row>
    <row r="41" spans="1:23" s="41" customFormat="1" ht="15" customHeight="1" x14ac:dyDescent="0.3">
      <c r="A41" s="6">
        <v>234</v>
      </c>
      <c r="B41" s="16" t="s">
        <v>64</v>
      </c>
      <c r="C41" s="38" t="s">
        <v>65</v>
      </c>
      <c r="D41" s="64"/>
      <c r="E41" s="10">
        <v>16</v>
      </c>
      <c r="F41" s="11">
        <v>296.54000000000002</v>
      </c>
      <c r="G41" s="11">
        <f>E41*F41</f>
        <v>4744.6400000000003</v>
      </c>
      <c r="H41" s="11">
        <v>400</v>
      </c>
      <c r="I41" s="11"/>
      <c r="J41" s="11">
        <f>VLOOKUP($G$42,Tabisr,1)</f>
        <v>3651.01</v>
      </c>
      <c r="K41" s="12">
        <f>+G41-J41</f>
        <v>1093.6300000000001</v>
      </c>
      <c r="L41" s="14">
        <f>VLOOKUP($G$42,Tabisr,4)</f>
        <v>0.16</v>
      </c>
      <c r="M41" s="11">
        <f t="shared" ref="M41:M42" si="21">(G41-4244.01)*17.92%</f>
        <v>89.712896000000029</v>
      </c>
      <c r="N41" s="25">
        <v>388.05</v>
      </c>
      <c r="O41" s="11">
        <f>M41+N41</f>
        <v>477.76289600000007</v>
      </c>
      <c r="P41" s="11">
        <f>VLOOKUP($G$42,Tabsub,3)</f>
        <v>0</v>
      </c>
      <c r="Q41" s="11"/>
      <c r="R41" s="11"/>
      <c r="S41" s="11"/>
      <c r="T41" s="11"/>
      <c r="U41" s="12">
        <f>G41+H41+I41-O41+P41-Q41-S41-T41</f>
        <v>4666.8771040000001</v>
      </c>
      <c r="V41" s="12">
        <f t="shared" ref="V41:V43" si="22">U41-H41</f>
        <v>4266.8771040000001</v>
      </c>
    </row>
    <row r="42" spans="1:23" s="41" customFormat="1" ht="15" customHeight="1" x14ac:dyDescent="0.3">
      <c r="A42" s="6">
        <v>307</v>
      </c>
      <c r="B42" s="16" t="s">
        <v>66</v>
      </c>
      <c r="C42" s="46" t="s">
        <v>38</v>
      </c>
      <c r="D42" s="65"/>
      <c r="E42" s="10">
        <v>16</v>
      </c>
      <c r="F42" s="25">
        <v>250.29</v>
      </c>
      <c r="G42" s="25">
        <f>E42*F42</f>
        <v>4004.64</v>
      </c>
      <c r="H42" s="26">
        <v>400</v>
      </c>
      <c r="I42" s="26"/>
      <c r="J42" s="25">
        <f>VLOOKUP($G$26,Tabisr,1)</f>
        <v>3651.01</v>
      </c>
      <c r="K42" s="15">
        <f t="shared" ref="K42" si="23">+G42-J42</f>
        <v>353.62999999999965</v>
      </c>
      <c r="L42" s="27">
        <f>VLOOKUP($G$26,Tabisr,4)</f>
        <v>0.16</v>
      </c>
      <c r="M42" s="11">
        <f t="shared" si="21"/>
        <v>-42.895104000000067</v>
      </c>
      <c r="N42" s="25">
        <v>388.05</v>
      </c>
      <c r="O42" s="11">
        <f t="shared" ref="O42" si="24">M42+N42</f>
        <v>345.15489599999995</v>
      </c>
      <c r="P42" s="25"/>
      <c r="Q42" s="25"/>
      <c r="R42" s="25"/>
      <c r="S42" s="25"/>
      <c r="T42" s="25"/>
      <c r="U42" s="15">
        <f>G42+H42+I42-O42+P42-Q42-S42-T42</f>
        <v>4059.4851039999994</v>
      </c>
      <c r="V42" s="12">
        <f t="shared" si="22"/>
        <v>3659.4851039999994</v>
      </c>
    </row>
    <row r="43" spans="1:23" s="41" customFormat="1" x14ac:dyDescent="0.3">
      <c r="A43" s="6">
        <v>318</v>
      </c>
      <c r="B43" s="16" t="s">
        <v>67</v>
      </c>
      <c r="C43" s="46" t="s">
        <v>68</v>
      </c>
      <c r="D43" s="65"/>
      <c r="E43" s="10">
        <v>16</v>
      </c>
      <c r="F43" s="25">
        <v>250.29</v>
      </c>
      <c r="G43" s="25">
        <f>E43*F43</f>
        <v>4004.64</v>
      </c>
      <c r="H43" s="25">
        <v>400</v>
      </c>
      <c r="I43" s="25"/>
      <c r="J43" s="25">
        <v>4244.01</v>
      </c>
      <c r="K43" s="15">
        <f>+G43-J43</f>
        <v>-239.37000000000035</v>
      </c>
      <c r="L43" s="27">
        <v>0.1792</v>
      </c>
      <c r="M43" s="11">
        <f>(G43-3651.01)*16%</f>
        <v>56.580799999999947</v>
      </c>
      <c r="N43" s="11">
        <v>293.25</v>
      </c>
      <c r="O43" s="11">
        <f t="shared" ref="O43" si="25">N43+M43</f>
        <v>349.83079999999995</v>
      </c>
      <c r="P43" s="25"/>
      <c r="Q43" s="25"/>
      <c r="R43" s="25"/>
      <c r="S43" s="25"/>
      <c r="T43" s="25"/>
      <c r="U43" s="15">
        <f>G43+H43+I43-O43+P43-Q43-S43-T43</f>
        <v>4054.8091999999997</v>
      </c>
      <c r="V43" s="12">
        <f t="shared" si="22"/>
        <v>3654.8091999999997</v>
      </c>
    </row>
    <row r="44" spans="1:23" s="41" customFormat="1" x14ac:dyDescent="0.3">
      <c r="A44" s="28"/>
      <c r="G44" s="66">
        <f>SUM(G40:G43)</f>
        <v>25943.68</v>
      </c>
      <c r="H44" s="66">
        <f>SUM(H40:H43)</f>
        <v>1200</v>
      </c>
      <c r="I44" s="66">
        <f t="shared" ref="I44:T44" si="26">SUM(I40:I42)</f>
        <v>0</v>
      </c>
      <c r="J44" s="66" t="e">
        <f t="shared" si="26"/>
        <v>#N/A</v>
      </c>
      <c r="K44" s="66" t="e">
        <f t="shared" si="26"/>
        <v>#N/A</v>
      </c>
      <c r="L44" s="66" t="e">
        <f t="shared" si="26"/>
        <v>#N/A</v>
      </c>
      <c r="M44" s="66">
        <f t="shared" si="26"/>
        <v>693.10739199999989</v>
      </c>
      <c r="N44" s="66">
        <f>SUM(N40:N43)</f>
        <v>2711.1</v>
      </c>
      <c r="O44" s="66">
        <f>SUM(O40:O43)</f>
        <v>3506.3985920000005</v>
      </c>
      <c r="P44" s="66">
        <f t="shared" si="26"/>
        <v>0</v>
      </c>
      <c r="Q44" s="66">
        <f t="shared" si="26"/>
        <v>0</v>
      </c>
      <c r="R44" s="66">
        <f>SUM(R40:R43)</f>
        <v>0</v>
      </c>
      <c r="S44" s="66">
        <f t="shared" si="26"/>
        <v>0</v>
      </c>
      <c r="T44" s="66">
        <f t="shared" si="26"/>
        <v>0</v>
      </c>
      <c r="U44" s="66">
        <f>SUM(U40:U43)</f>
        <v>23637.281407999999</v>
      </c>
      <c r="V44" s="66">
        <f>SUM(V40:V43)</f>
        <v>22437.281407999999</v>
      </c>
      <c r="W44" s="44">
        <f>G44+H44+I44-O44+P44-Q44-R44-S44-T44</f>
        <v>23637.281407999999</v>
      </c>
    </row>
    <row r="46" spans="1:23" s="41" customFormat="1" ht="18.75" x14ac:dyDescent="0.3">
      <c r="A46" s="69" t="s">
        <v>69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</row>
    <row r="47" spans="1:23" s="41" customFormat="1" ht="29.25" customHeight="1" x14ac:dyDescent="0.3">
      <c r="A47" s="3" t="s">
        <v>5</v>
      </c>
      <c r="B47" s="3" t="s">
        <v>6</v>
      </c>
      <c r="C47" s="3" t="s">
        <v>7</v>
      </c>
      <c r="D47" s="3" t="s">
        <v>8</v>
      </c>
      <c r="E47" s="3" t="s">
        <v>9</v>
      </c>
      <c r="F47" s="3" t="s">
        <v>10</v>
      </c>
      <c r="G47" s="3" t="s">
        <v>11</v>
      </c>
      <c r="H47" s="3" t="s">
        <v>12</v>
      </c>
      <c r="I47" s="3" t="s">
        <v>13</v>
      </c>
      <c r="J47" s="5" t="s">
        <v>14</v>
      </c>
      <c r="K47" s="5" t="s">
        <v>15</v>
      </c>
      <c r="L47" s="5" t="s">
        <v>16</v>
      </c>
      <c r="M47" s="5" t="s">
        <v>17</v>
      </c>
      <c r="N47" s="3" t="s">
        <v>18</v>
      </c>
      <c r="O47" s="3" t="s">
        <v>19</v>
      </c>
      <c r="P47" s="3" t="s">
        <v>20</v>
      </c>
      <c r="Q47" s="3" t="s">
        <v>21</v>
      </c>
      <c r="R47" s="3" t="s">
        <v>22</v>
      </c>
      <c r="S47" s="3" t="s">
        <v>23</v>
      </c>
      <c r="T47" s="3" t="s">
        <v>24</v>
      </c>
      <c r="U47" s="3" t="s">
        <v>25</v>
      </c>
      <c r="V47" s="3" t="s">
        <v>26</v>
      </c>
    </row>
    <row r="48" spans="1:23" x14ac:dyDescent="0.3">
      <c r="A48">
        <v>76</v>
      </c>
      <c r="B48" t="s">
        <v>70</v>
      </c>
      <c r="C48" t="s">
        <v>71</v>
      </c>
      <c r="E48">
        <v>16</v>
      </c>
      <c r="F48">
        <v>708.01</v>
      </c>
      <c r="G48">
        <v>11328.16</v>
      </c>
      <c r="J48">
        <v>10248.01</v>
      </c>
      <c r="K48">
        <v>1080.1499999999996</v>
      </c>
      <c r="L48">
        <v>0.23519999999999999</v>
      </c>
      <c r="M48">
        <v>254.05127999999991</v>
      </c>
      <c r="N48">
        <v>1641.75</v>
      </c>
      <c r="O48">
        <v>1895.8012799999999</v>
      </c>
      <c r="P48">
        <v>0</v>
      </c>
      <c r="U48">
        <v>7932.3587200000002</v>
      </c>
      <c r="V48">
        <v>7932.3587200000002</v>
      </c>
    </row>
    <row r="49" spans="1:23" x14ac:dyDescent="0.3">
      <c r="A49">
        <v>22</v>
      </c>
      <c r="B49" t="s">
        <v>72</v>
      </c>
      <c r="C49" t="s">
        <v>73</v>
      </c>
      <c r="E49">
        <v>16</v>
      </c>
      <c r="F49">
        <v>250.29</v>
      </c>
      <c r="G49">
        <v>4004.64</v>
      </c>
      <c r="H49">
        <v>400</v>
      </c>
      <c r="J49">
        <v>3651.01</v>
      </c>
      <c r="K49">
        <v>353.62999999999965</v>
      </c>
      <c r="L49">
        <v>0.16</v>
      </c>
      <c r="M49">
        <v>56.580799999999947</v>
      </c>
      <c r="N49">
        <v>293.25</v>
      </c>
      <c r="O49">
        <v>349.83079999999995</v>
      </c>
      <c r="P49">
        <v>0</v>
      </c>
      <c r="U49">
        <v>4054.8091999999997</v>
      </c>
      <c r="V49">
        <v>3654.8091999999997</v>
      </c>
    </row>
    <row r="50" spans="1:23" x14ac:dyDescent="0.3">
      <c r="G50">
        <v>15332.8</v>
      </c>
      <c r="H50">
        <v>400</v>
      </c>
      <c r="I50">
        <v>0</v>
      </c>
      <c r="J50">
        <v>13899.02</v>
      </c>
      <c r="K50">
        <v>1433.7799999999993</v>
      </c>
      <c r="L50">
        <v>0.3952</v>
      </c>
      <c r="M50">
        <v>310.63207999999986</v>
      </c>
      <c r="N50">
        <v>1935</v>
      </c>
      <c r="O50">
        <v>2245.6320799999999</v>
      </c>
      <c r="P50">
        <v>0</v>
      </c>
      <c r="Q50">
        <v>0</v>
      </c>
      <c r="R50">
        <v>0</v>
      </c>
      <c r="S50">
        <v>0</v>
      </c>
      <c r="T50">
        <v>1500</v>
      </c>
      <c r="U50">
        <v>11987.16792</v>
      </c>
      <c r="V50">
        <v>11587.16792</v>
      </c>
      <c r="W50">
        <v>11987.16792</v>
      </c>
    </row>
    <row r="52" spans="1:23" s="41" customFormat="1" ht="18.75" x14ac:dyDescent="0.3">
      <c r="A52" s="69" t="s">
        <v>74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</row>
    <row r="53" spans="1:23" s="41" customFormat="1" ht="35.1" customHeight="1" x14ac:dyDescent="0.3">
      <c r="A53" s="3" t="s">
        <v>5</v>
      </c>
      <c r="B53" s="3" t="s">
        <v>6</v>
      </c>
      <c r="C53" s="3" t="s">
        <v>7</v>
      </c>
      <c r="D53" s="3" t="s">
        <v>8</v>
      </c>
      <c r="E53" s="3" t="s">
        <v>9</v>
      </c>
      <c r="F53" s="3" t="s">
        <v>10</v>
      </c>
      <c r="G53" s="3" t="s">
        <v>11</v>
      </c>
      <c r="H53" s="3" t="s">
        <v>12</v>
      </c>
      <c r="I53" s="3" t="s">
        <v>13</v>
      </c>
      <c r="J53" s="5" t="s">
        <v>14</v>
      </c>
      <c r="K53" s="5" t="s">
        <v>15</v>
      </c>
      <c r="L53" s="5" t="s">
        <v>16</v>
      </c>
      <c r="M53" s="5" t="s">
        <v>17</v>
      </c>
      <c r="N53" s="3" t="s">
        <v>18</v>
      </c>
      <c r="O53" s="3" t="s">
        <v>19</v>
      </c>
      <c r="P53" s="3" t="s">
        <v>20</v>
      </c>
      <c r="Q53" s="3" t="s">
        <v>21</v>
      </c>
      <c r="R53" s="3" t="s">
        <v>22</v>
      </c>
      <c r="S53" s="3" t="s">
        <v>23</v>
      </c>
      <c r="T53" s="3" t="s">
        <v>24</v>
      </c>
      <c r="U53" s="3" t="s">
        <v>25</v>
      </c>
      <c r="V53" s="3" t="s">
        <v>26</v>
      </c>
    </row>
    <row r="54" spans="1:23" x14ac:dyDescent="0.3">
      <c r="A54">
        <v>77</v>
      </c>
      <c r="B54" t="s">
        <v>75</v>
      </c>
      <c r="C54" t="s">
        <v>76</v>
      </c>
      <c r="E54">
        <v>16</v>
      </c>
      <c r="F54">
        <v>824.36</v>
      </c>
      <c r="G54">
        <v>13189.76</v>
      </c>
      <c r="J54">
        <v>10248.01</v>
      </c>
      <c r="K54">
        <v>2941.75</v>
      </c>
      <c r="L54">
        <v>0.23519999999999999</v>
      </c>
      <c r="M54">
        <v>691.89959999999996</v>
      </c>
      <c r="N54">
        <v>1641.75</v>
      </c>
      <c r="O54">
        <v>2094.15</v>
      </c>
      <c r="P54">
        <v>0</v>
      </c>
      <c r="U54">
        <v>9556.61</v>
      </c>
      <c r="V54">
        <v>9556.61</v>
      </c>
    </row>
    <row r="55" spans="1:23" x14ac:dyDescent="0.3">
      <c r="A55">
        <v>195</v>
      </c>
      <c r="B55" t="s">
        <v>77</v>
      </c>
      <c r="C55" t="s">
        <v>38</v>
      </c>
      <c r="E55">
        <v>16</v>
      </c>
      <c r="F55">
        <v>250.29</v>
      </c>
      <c r="G55">
        <v>4004.64</v>
      </c>
      <c r="H55">
        <v>400</v>
      </c>
      <c r="J55">
        <v>3651.01</v>
      </c>
      <c r="K55">
        <v>353.62999999999965</v>
      </c>
      <c r="L55">
        <v>0.16</v>
      </c>
      <c r="M55">
        <v>56.580799999999947</v>
      </c>
      <c r="N55">
        <v>293.25</v>
      </c>
      <c r="O55">
        <v>349.83079999999995</v>
      </c>
      <c r="P55">
        <v>0</v>
      </c>
      <c r="U55">
        <v>4054.8091999999997</v>
      </c>
      <c r="V55">
        <v>3654.8091999999997</v>
      </c>
    </row>
    <row r="56" spans="1:23" x14ac:dyDescent="0.3">
      <c r="A56">
        <v>309</v>
      </c>
      <c r="B56" t="s">
        <v>78</v>
      </c>
      <c r="C56" t="s">
        <v>79</v>
      </c>
      <c r="E56">
        <v>16</v>
      </c>
      <c r="F56">
        <v>250.29</v>
      </c>
      <c r="G56">
        <v>4004.64</v>
      </c>
      <c r="H56">
        <v>400</v>
      </c>
      <c r="J56">
        <v>3651.01</v>
      </c>
      <c r="K56">
        <v>353.62999999999965</v>
      </c>
      <c r="L56">
        <v>0.16</v>
      </c>
      <c r="M56">
        <v>56.580799999999947</v>
      </c>
      <c r="N56">
        <v>293.25</v>
      </c>
      <c r="O56">
        <v>349.83079999999995</v>
      </c>
      <c r="U56">
        <v>4054.8091999999997</v>
      </c>
      <c r="V56">
        <v>3654.8091999999997</v>
      </c>
    </row>
    <row r="57" spans="1:23" x14ac:dyDescent="0.3">
      <c r="A57">
        <v>252</v>
      </c>
      <c r="B57" t="s">
        <v>80</v>
      </c>
      <c r="C57" t="s">
        <v>81</v>
      </c>
      <c r="E57">
        <v>16</v>
      </c>
      <c r="F57">
        <v>296.54000000000002</v>
      </c>
      <c r="G57">
        <v>4744.6400000000003</v>
      </c>
      <c r="H57">
        <v>400</v>
      </c>
      <c r="J57">
        <v>4244.01</v>
      </c>
      <c r="K57">
        <v>500.63000000000011</v>
      </c>
      <c r="L57">
        <v>0.1792</v>
      </c>
      <c r="M57">
        <v>89.712896000000029</v>
      </c>
      <c r="N57">
        <v>388.05</v>
      </c>
      <c r="O57">
        <v>477.76289600000007</v>
      </c>
      <c r="P57">
        <v>0</v>
      </c>
      <c r="U57">
        <v>4666.8771040000001</v>
      </c>
      <c r="V57">
        <v>4266.8771040000001</v>
      </c>
    </row>
    <row r="58" spans="1:23" x14ac:dyDescent="0.3">
      <c r="A58">
        <v>285</v>
      </c>
      <c r="B58" t="s">
        <v>82</v>
      </c>
      <c r="C58" t="s">
        <v>38</v>
      </c>
      <c r="E58">
        <v>16</v>
      </c>
      <c r="F58">
        <v>250.29</v>
      </c>
      <c r="G58">
        <v>4004.64</v>
      </c>
      <c r="H58">
        <v>400</v>
      </c>
      <c r="J58">
        <v>3651.01</v>
      </c>
      <c r="K58">
        <v>353.62999999999965</v>
      </c>
      <c r="L58">
        <v>0.16</v>
      </c>
      <c r="M58">
        <v>56.580799999999947</v>
      </c>
      <c r="N58">
        <v>293.25</v>
      </c>
      <c r="O58">
        <v>349.83</v>
      </c>
      <c r="P58">
        <v>0</v>
      </c>
      <c r="U58">
        <v>4054.8099999999995</v>
      </c>
      <c r="V58">
        <v>3654.8099999999995</v>
      </c>
    </row>
    <row r="59" spans="1:23" x14ac:dyDescent="0.3">
      <c r="A59">
        <v>99</v>
      </c>
      <c r="B59" t="s">
        <v>83</v>
      </c>
      <c r="C59" t="s">
        <v>84</v>
      </c>
      <c r="E59">
        <v>16</v>
      </c>
      <c r="F59">
        <v>296.54000000000002</v>
      </c>
      <c r="G59">
        <v>4744.6400000000003</v>
      </c>
      <c r="H59">
        <v>400</v>
      </c>
      <c r="J59">
        <v>4244.01</v>
      </c>
      <c r="K59">
        <v>500.63000000000011</v>
      </c>
      <c r="L59">
        <v>0.1792</v>
      </c>
      <c r="M59">
        <v>89.712896000000029</v>
      </c>
      <c r="N59">
        <v>388.05</v>
      </c>
      <c r="O59">
        <v>477.76289600000007</v>
      </c>
      <c r="P59">
        <v>0</v>
      </c>
      <c r="U59">
        <v>3666.8771040000001</v>
      </c>
      <c r="V59">
        <v>3266.8771040000001</v>
      </c>
    </row>
    <row r="60" spans="1:23" x14ac:dyDescent="0.3">
      <c r="A60">
        <v>235</v>
      </c>
      <c r="B60" t="s">
        <v>85</v>
      </c>
      <c r="C60" t="s">
        <v>86</v>
      </c>
      <c r="E60">
        <v>16</v>
      </c>
      <c r="F60">
        <v>296.54000000000002</v>
      </c>
      <c r="G60">
        <v>4744.6400000000003</v>
      </c>
      <c r="H60">
        <v>400</v>
      </c>
      <c r="J60">
        <v>4244.01</v>
      </c>
      <c r="K60">
        <v>500.63000000000011</v>
      </c>
      <c r="L60">
        <v>0.1792</v>
      </c>
      <c r="M60">
        <v>89.712896000000029</v>
      </c>
      <c r="N60">
        <v>388.05</v>
      </c>
      <c r="O60">
        <v>477.76289600000007</v>
      </c>
      <c r="P60">
        <v>0</v>
      </c>
      <c r="U60">
        <v>1366.8771040000001</v>
      </c>
      <c r="V60">
        <v>966.87710400000014</v>
      </c>
    </row>
    <row r="61" spans="1:23" x14ac:dyDescent="0.3">
      <c r="A61">
        <v>82</v>
      </c>
      <c r="B61" t="s">
        <v>87</v>
      </c>
      <c r="C61" t="s">
        <v>88</v>
      </c>
      <c r="E61">
        <v>16</v>
      </c>
      <c r="F61">
        <v>250.29</v>
      </c>
      <c r="G61">
        <v>4004.64</v>
      </c>
      <c r="H61">
        <v>400</v>
      </c>
      <c r="J61">
        <v>3651.01</v>
      </c>
      <c r="K61">
        <v>353.62999999999965</v>
      </c>
      <c r="L61">
        <v>0.16</v>
      </c>
      <c r="M61">
        <v>56.580799999999947</v>
      </c>
      <c r="N61">
        <v>293.25</v>
      </c>
      <c r="O61">
        <v>349.83079999999995</v>
      </c>
      <c r="P61">
        <v>0</v>
      </c>
      <c r="U61">
        <v>4054.8091999999997</v>
      </c>
      <c r="V61">
        <v>3654.8091999999997</v>
      </c>
    </row>
    <row r="62" spans="1:23" x14ac:dyDescent="0.3">
      <c r="A62">
        <v>220</v>
      </c>
      <c r="B62" t="s">
        <v>89</v>
      </c>
      <c r="C62" t="s">
        <v>90</v>
      </c>
      <c r="E62">
        <v>16</v>
      </c>
      <c r="F62">
        <v>296.54000000000002</v>
      </c>
      <c r="G62">
        <v>4744.6400000000003</v>
      </c>
      <c r="H62">
        <v>400</v>
      </c>
      <c r="J62">
        <v>4244.01</v>
      </c>
      <c r="K62">
        <v>500.63000000000011</v>
      </c>
      <c r="L62">
        <v>0.1792</v>
      </c>
      <c r="M62">
        <v>89.712896000000029</v>
      </c>
      <c r="N62">
        <v>388.05</v>
      </c>
      <c r="O62">
        <v>477.76</v>
      </c>
      <c r="P62">
        <v>0</v>
      </c>
      <c r="U62">
        <v>4666.88</v>
      </c>
      <c r="V62">
        <v>4266.88</v>
      </c>
    </row>
    <row r="63" spans="1:23" x14ac:dyDescent="0.3">
      <c r="A63">
        <v>79</v>
      </c>
      <c r="B63" t="s">
        <v>91</v>
      </c>
      <c r="C63" t="s">
        <v>38</v>
      </c>
      <c r="E63">
        <v>16</v>
      </c>
      <c r="F63">
        <v>250.29</v>
      </c>
      <c r="G63">
        <v>4004.64</v>
      </c>
      <c r="H63">
        <v>400</v>
      </c>
      <c r="J63">
        <v>3651.01</v>
      </c>
      <c r="K63">
        <v>353.62999999999965</v>
      </c>
      <c r="L63">
        <v>0.16</v>
      </c>
      <c r="M63">
        <v>56.580799999999947</v>
      </c>
      <c r="N63">
        <v>293.25</v>
      </c>
      <c r="O63">
        <v>349.83079999999995</v>
      </c>
      <c r="P63">
        <v>0</v>
      </c>
      <c r="U63">
        <v>3314.8091999999997</v>
      </c>
      <c r="V63">
        <v>2914.8091999999997</v>
      </c>
    </row>
    <row r="64" spans="1:23" x14ac:dyDescent="0.3">
      <c r="G64">
        <v>52191.519999999997</v>
      </c>
      <c r="H64">
        <v>3600</v>
      </c>
      <c r="I64">
        <v>0</v>
      </c>
      <c r="J64">
        <v>45479.100000000013</v>
      </c>
      <c r="K64">
        <v>6712.4199999999983</v>
      </c>
      <c r="L64">
        <v>1.752</v>
      </c>
      <c r="M64">
        <v>1333.6551839999997</v>
      </c>
      <c r="N64">
        <v>4660.2000000000007</v>
      </c>
      <c r="O64">
        <v>5754.3518880000001</v>
      </c>
      <c r="P64">
        <v>0</v>
      </c>
      <c r="Q64">
        <v>3040</v>
      </c>
      <c r="R64">
        <v>1539</v>
      </c>
      <c r="S64">
        <v>0</v>
      </c>
      <c r="T64">
        <v>2000</v>
      </c>
      <c r="U64">
        <v>43458.168111999985</v>
      </c>
      <c r="V64">
        <v>39858.168111999999</v>
      </c>
    </row>
    <row r="66" spans="1:22" s="41" customFormat="1" ht="18.75" x14ac:dyDescent="0.3">
      <c r="A66" s="69" t="s">
        <v>92</v>
      </c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</row>
    <row r="67" spans="1:22" s="41" customFormat="1" ht="26.25" customHeight="1" x14ac:dyDescent="0.3">
      <c r="A67" s="3" t="s">
        <v>5</v>
      </c>
      <c r="B67" s="3" t="s">
        <v>6</v>
      </c>
      <c r="C67" s="3" t="s">
        <v>7</v>
      </c>
      <c r="D67" s="3" t="s">
        <v>8</v>
      </c>
      <c r="E67" s="3" t="s">
        <v>9</v>
      </c>
      <c r="F67" s="3" t="s">
        <v>10</v>
      </c>
      <c r="G67" s="3" t="s">
        <v>11</v>
      </c>
      <c r="H67" s="3" t="s">
        <v>12</v>
      </c>
      <c r="I67" s="3" t="s">
        <v>13</v>
      </c>
      <c r="J67" s="5" t="s">
        <v>14</v>
      </c>
      <c r="K67" s="5" t="s">
        <v>15</v>
      </c>
      <c r="L67" s="5" t="s">
        <v>16</v>
      </c>
      <c r="M67" s="5" t="s">
        <v>17</v>
      </c>
      <c r="N67" s="3" t="s">
        <v>18</v>
      </c>
      <c r="O67" s="3" t="s">
        <v>19</v>
      </c>
      <c r="P67" s="3" t="s">
        <v>20</v>
      </c>
      <c r="Q67" s="3" t="s">
        <v>21</v>
      </c>
      <c r="R67" s="3" t="s">
        <v>22</v>
      </c>
      <c r="S67" s="3" t="s">
        <v>23</v>
      </c>
      <c r="T67" s="3" t="s">
        <v>24</v>
      </c>
      <c r="U67" s="3" t="s">
        <v>25</v>
      </c>
      <c r="V67" s="3" t="s">
        <v>26</v>
      </c>
    </row>
    <row r="68" spans="1:22" x14ac:dyDescent="0.3">
      <c r="A68">
        <v>258</v>
      </c>
      <c r="B68" t="s">
        <v>93</v>
      </c>
      <c r="C68" t="s">
        <v>94</v>
      </c>
      <c r="E68">
        <v>16</v>
      </c>
      <c r="F68">
        <v>594.66999999999996</v>
      </c>
      <c r="G68">
        <v>9514.7199999999993</v>
      </c>
      <c r="J68">
        <v>5081</v>
      </c>
      <c r="K68">
        <v>4433.7199999999993</v>
      </c>
      <c r="L68">
        <v>0.21360000000000001</v>
      </c>
      <c r="M68">
        <v>947.04045599999972</v>
      </c>
      <c r="N68">
        <v>538.20000000000005</v>
      </c>
      <c r="O68">
        <v>1485.24</v>
      </c>
      <c r="U68">
        <v>8029.48</v>
      </c>
      <c r="V68">
        <v>8029.48</v>
      </c>
    </row>
    <row r="69" spans="1:22" x14ac:dyDescent="0.3">
      <c r="B69" t="s">
        <v>95</v>
      </c>
      <c r="C69" t="s">
        <v>73</v>
      </c>
      <c r="J69">
        <v>3651.01</v>
      </c>
      <c r="K69">
        <v>-3651.01</v>
      </c>
      <c r="L69">
        <v>0.1792</v>
      </c>
      <c r="M69">
        <v>-760.52659200000016</v>
      </c>
      <c r="N69">
        <v>388.05</v>
      </c>
      <c r="U69">
        <v>0</v>
      </c>
      <c r="V69">
        <v>0</v>
      </c>
    </row>
    <row r="70" spans="1:22" x14ac:dyDescent="0.3">
      <c r="G70">
        <v>9514.7199999999993</v>
      </c>
      <c r="H70">
        <v>0</v>
      </c>
      <c r="I70">
        <v>0</v>
      </c>
      <c r="J70">
        <v>5081</v>
      </c>
      <c r="K70">
        <v>4433.7199999999993</v>
      </c>
      <c r="L70">
        <v>0.21360000000000001</v>
      </c>
      <c r="M70">
        <v>947.04045599999972</v>
      </c>
      <c r="N70">
        <v>538.20000000000005</v>
      </c>
      <c r="O70">
        <v>1485.24</v>
      </c>
      <c r="P70">
        <v>0</v>
      </c>
      <c r="Q70">
        <v>0</v>
      </c>
      <c r="R70">
        <v>0</v>
      </c>
      <c r="S70">
        <v>0</v>
      </c>
      <c r="T70">
        <v>0</v>
      </c>
      <c r="U70">
        <v>8029.48</v>
      </c>
      <c r="V70">
        <v>8029.48</v>
      </c>
    </row>
    <row r="72" spans="1:22" s="41" customFormat="1" ht="18.75" x14ac:dyDescent="0.3">
      <c r="A72" s="74" t="s">
        <v>96</v>
      </c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6"/>
    </row>
    <row r="73" spans="1:22" s="41" customFormat="1" ht="27" customHeight="1" x14ac:dyDescent="0.3">
      <c r="A73" s="3" t="s">
        <v>5</v>
      </c>
      <c r="B73" s="3" t="s">
        <v>6</v>
      </c>
      <c r="C73" s="3" t="s">
        <v>7</v>
      </c>
      <c r="D73" s="3" t="s">
        <v>8</v>
      </c>
      <c r="E73" s="3" t="s">
        <v>9</v>
      </c>
      <c r="F73" s="3" t="s">
        <v>10</v>
      </c>
      <c r="G73" s="3" t="s">
        <v>11</v>
      </c>
      <c r="H73" s="3" t="s">
        <v>12</v>
      </c>
      <c r="I73" s="3" t="s">
        <v>13</v>
      </c>
      <c r="J73" s="5" t="s">
        <v>14</v>
      </c>
      <c r="K73" s="5" t="s">
        <v>15</v>
      </c>
      <c r="L73" s="5" t="s">
        <v>16</v>
      </c>
      <c r="M73" s="5" t="s">
        <v>17</v>
      </c>
      <c r="N73" s="3" t="s">
        <v>18</v>
      </c>
      <c r="O73" s="3" t="s">
        <v>19</v>
      </c>
      <c r="P73" s="3" t="s">
        <v>20</v>
      </c>
      <c r="Q73" s="3" t="s">
        <v>21</v>
      </c>
      <c r="R73" s="3" t="s">
        <v>22</v>
      </c>
      <c r="S73" s="3" t="s">
        <v>23</v>
      </c>
      <c r="T73" s="3" t="s">
        <v>24</v>
      </c>
      <c r="U73" s="3" t="s">
        <v>25</v>
      </c>
      <c r="V73" s="3" t="s">
        <v>26</v>
      </c>
    </row>
    <row r="74" spans="1:22" x14ac:dyDescent="0.3">
      <c r="A74">
        <v>241</v>
      </c>
      <c r="B74" t="s">
        <v>97</v>
      </c>
      <c r="C74" t="s">
        <v>98</v>
      </c>
      <c r="E74">
        <v>16</v>
      </c>
      <c r="F74">
        <v>594.66999999999996</v>
      </c>
      <c r="G74">
        <v>9514.7199999999993</v>
      </c>
      <c r="J74">
        <v>5081</v>
      </c>
      <c r="K74">
        <v>4433.7199999999993</v>
      </c>
      <c r="L74">
        <v>0.21360000000000001</v>
      </c>
      <c r="M74">
        <v>947.04045599999972</v>
      </c>
      <c r="N74">
        <v>538.20000000000005</v>
      </c>
      <c r="O74">
        <v>1485.2404559999998</v>
      </c>
      <c r="U74">
        <v>5929.4795439999998</v>
      </c>
      <c r="V74">
        <v>5929.4795439999998</v>
      </c>
    </row>
    <row r="75" spans="1:22" x14ac:dyDescent="0.3">
      <c r="B75" t="s">
        <v>95</v>
      </c>
      <c r="C75" t="s">
        <v>73</v>
      </c>
      <c r="E75">
        <v>16</v>
      </c>
      <c r="F75">
        <v>250.29</v>
      </c>
    </row>
    <row r="76" spans="1:22" x14ac:dyDescent="0.3">
      <c r="G76">
        <v>9514.7199999999993</v>
      </c>
      <c r="H76">
        <v>0</v>
      </c>
      <c r="I76">
        <v>0</v>
      </c>
      <c r="J76">
        <v>5081</v>
      </c>
      <c r="K76">
        <v>4433.7199999999993</v>
      </c>
      <c r="L76">
        <v>0.21360000000000001</v>
      </c>
      <c r="M76">
        <v>947.04045599999972</v>
      </c>
      <c r="N76">
        <v>538.20000000000005</v>
      </c>
      <c r="O76">
        <v>1485.2404559999998</v>
      </c>
      <c r="P76">
        <v>0</v>
      </c>
      <c r="Q76">
        <v>2100</v>
      </c>
      <c r="R76">
        <v>0</v>
      </c>
      <c r="S76">
        <v>0</v>
      </c>
      <c r="T76">
        <v>0</v>
      </c>
      <c r="U76">
        <v>5929.4795439999998</v>
      </c>
      <c r="V76">
        <v>5929.4795439999998</v>
      </c>
    </row>
    <row r="78" spans="1:22" s="41" customFormat="1" ht="18.75" x14ac:dyDescent="0.3">
      <c r="A78" s="73" t="s">
        <v>99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</row>
    <row r="79" spans="1:22" s="41" customFormat="1" ht="25.5" customHeight="1" x14ac:dyDescent="0.3">
      <c r="A79" s="3" t="s">
        <v>5</v>
      </c>
      <c r="B79" s="3" t="s">
        <v>6</v>
      </c>
      <c r="C79" s="3" t="s">
        <v>7</v>
      </c>
      <c r="D79" s="3" t="s">
        <v>8</v>
      </c>
      <c r="E79" s="3" t="s">
        <v>9</v>
      </c>
      <c r="F79" s="3" t="s">
        <v>10</v>
      </c>
      <c r="G79" s="3" t="s">
        <v>11</v>
      </c>
      <c r="H79" s="3" t="s">
        <v>12</v>
      </c>
      <c r="I79" s="3" t="s">
        <v>13</v>
      </c>
      <c r="J79" s="5" t="s">
        <v>14</v>
      </c>
      <c r="K79" s="5" t="s">
        <v>15</v>
      </c>
      <c r="L79" s="5" t="s">
        <v>16</v>
      </c>
      <c r="M79" s="5" t="s">
        <v>17</v>
      </c>
      <c r="N79" s="3" t="s">
        <v>18</v>
      </c>
      <c r="O79" s="3" t="s">
        <v>19</v>
      </c>
      <c r="P79" s="3" t="s">
        <v>20</v>
      </c>
      <c r="Q79" s="3" t="s">
        <v>21</v>
      </c>
      <c r="R79" s="3" t="s">
        <v>22</v>
      </c>
      <c r="S79" s="3" t="s">
        <v>23</v>
      </c>
      <c r="T79" s="3" t="s">
        <v>24</v>
      </c>
      <c r="U79" s="3" t="s">
        <v>25</v>
      </c>
      <c r="V79" s="3" t="s">
        <v>26</v>
      </c>
    </row>
    <row r="80" spans="1:22" x14ac:dyDescent="0.3">
      <c r="A80">
        <v>80</v>
      </c>
      <c r="B80" t="s">
        <v>100</v>
      </c>
      <c r="C80" t="s">
        <v>101</v>
      </c>
      <c r="E80">
        <v>16</v>
      </c>
      <c r="F80">
        <v>296.54000000000002</v>
      </c>
      <c r="G80">
        <v>4744.6400000000003</v>
      </c>
      <c r="H80">
        <v>400</v>
      </c>
      <c r="J80">
        <v>4244.01</v>
      </c>
      <c r="K80">
        <v>500.63000000000011</v>
      </c>
      <c r="L80">
        <v>0.1792</v>
      </c>
      <c r="M80">
        <v>89.712896000000029</v>
      </c>
      <c r="N80">
        <v>388.05</v>
      </c>
      <c r="O80">
        <v>477.76289600000007</v>
      </c>
      <c r="P80">
        <v>0</v>
      </c>
      <c r="U80">
        <v>4666.8771040000001</v>
      </c>
      <c r="V80">
        <v>4266.8771040000001</v>
      </c>
    </row>
    <row r="81" spans="1:22" x14ac:dyDescent="0.3">
      <c r="A81">
        <v>229</v>
      </c>
      <c r="B81" t="s">
        <v>102</v>
      </c>
      <c r="C81" t="s">
        <v>54</v>
      </c>
      <c r="E81">
        <v>16</v>
      </c>
      <c r="F81">
        <v>296.54000000000002</v>
      </c>
      <c r="G81">
        <v>4744.6400000000003</v>
      </c>
      <c r="H81">
        <v>400</v>
      </c>
      <c r="J81">
        <v>4244.01</v>
      </c>
      <c r="K81">
        <v>500.63000000000011</v>
      </c>
      <c r="L81">
        <v>0.1792</v>
      </c>
      <c r="M81">
        <v>89.712896000000029</v>
      </c>
      <c r="N81">
        <v>388.05</v>
      </c>
      <c r="O81">
        <v>477.76289600000007</v>
      </c>
      <c r="P81">
        <v>0</v>
      </c>
      <c r="U81">
        <v>4666.8771040000001</v>
      </c>
      <c r="V81">
        <v>4266.8771040000001</v>
      </c>
    </row>
    <row r="82" spans="1:22" x14ac:dyDescent="0.3">
      <c r="G82">
        <v>9489.2800000000007</v>
      </c>
      <c r="H82">
        <v>800</v>
      </c>
      <c r="I82">
        <v>0</v>
      </c>
      <c r="J82">
        <v>4244.01</v>
      </c>
      <c r="K82">
        <v>500.63000000000011</v>
      </c>
      <c r="L82">
        <v>0.1792</v>
      </c>
      <c r="M82">
        <v>89.712896000000029</v>
      </c>
      <c r="N82">
        <v>388.05</v>
      </c>
      <c r="O82">
        <v>955.52579200000014</v>
      </c>
      <c r="P82">
        <v>0</v>
      </c>
      <c r="Q82">
        <v>0</v>
      </c>
      <c r="R82">
        <v>0</v>
      </c>
      <c r="S82">
        <v>0</v>
      </c>
      <c r="T82">
        <v>0</v>
      </c>
      <c r="U82">
        <v>9333.7542080000003</v>
      </c>
      <c r="V82">
        <v>8533.7542080000003</v>
      </c>
    </row>
    <row r="84" spans="1:22" s="41" customFormat="1" ht="18.75" x14ac:dyDescent="0.3">
      <c r="A84" s="69" t="s">
        <v>103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</row>
    <row r="85" spans="1:22" s="41" customFormat="1" ht="24.95" customHeight="1" x14ac:dyDescent="0.3">
      <c r="A85" s="3" t="s">
        <v>5</v>
      </c>
      <c r="B85" s="3" t="s">
        <v>6</v>
      </c>
      <c r="C85" s="3" t="s">
        <v>7</v>
      </c>
      <c r="D85" s="3" t="s">
        <v>8</v>
      </c>
      <c r="E85" s="3" t="s">
        <v>9</v>
      </c>
      <c r="F85" s="3" t="s">
        <v>10</v>
      </c>
      <c r="G85" s="3" t="s">
        <v>11</v>
      </c>
      <c r="H85" s="3" t="s">
        <v>12</v>
      </c>
      <c r="I85" s="3" t="s">
        <v>13</v>
      </c>
      <c r="J85" s="5" t="s">
        <v>14</v>
      </c>
      <c r="K85" s="5" t="s">
        <v>15</v>
      </c>
      <c r="L85" s="5" t="s">
        <v>16</v>
      </c>
      <c r="M85" s="5" t="s">
        <v>17</v>
      </c>
      <c r="N85" s="3" t="s">
        <v>18</v>
      </c>
      <c r="O85" s="3" t="s">
        <v>19</v>
      </c>
      <c r="P85" s="3" t="s">
        <v>20</v>
      </c>
      <c r="Q85" s="3" t="s">
        <v>21</v>
      </c>
      <c r="R85" s="3" t="s">
        <v>22</v>
      </c>
      <c r="S85" s="3" t="s">
        <v>23</v>
      </c>
      <c r="T85" s="3" t="s">
        <v>24</v>
      </c>
      <c r="U85" s="3" t="s">
        <v>25</v>
      </c>
      <c r="V85" s="3" t="s">
        <v>26</v>
      </c>
    </row>
    <row r="86" spans="1:22" x14ac:dyDescent="0.3">
      <c r="A86">
        <v>49</v>
      </c>
      <c r="B86" t="s">
        <v>104</v>
      </c>
      <c r="C86" t="s">
        <v>105</v>
      </c>
      <c r="E86">
        <v>16</v>
      </c>
      <c r="F86">
        <v>296.54000000000002</v>
      </c>
      <c r="G86">
        <v>4744.6400000000003</v>
      </c>
      <c r="H86">
        <v>400</v>
      </c>
      <c r="J86">
        <v>4244.01</v>
      </c>
      <c r="K86">
        <v>500.63000000000011</v>
      </c>
      <c r="L86">
        <v>0.1792</v>
      </c>
      <c r="M86">
        <v>89.712896000000029</v>
      </c>
      <c r="N86">
        <v>388.05</v>
      </c>
      <c r="O86">
        <v>477.76289600000007</v>
      </c>
      <c r="U86">
        <v>4666.8771040000001</v>
      </c>
      <c r="V86">
        <v>4266.8771040000001</v>
      </c>
    </row>
    <row r="87" spans="1:22" x14ac:dyDescent="0.3">
      <c r="A87">
        <v>251</v>
      </c>
      <c r="B87" t="s">
        <v>106</v>
      </c>
      <c r="C87" t="s">
        <v>107</v>
      </c>
      <c r="E87">
        <v>16</v>
      </c>
      <c r="F87">
        <v>296.54000000000002</v>
      </c>
      <c r="G87">
        <v>4744.6400000000003</v>
      </c>
      <c r="H87">
        <v>400</v>
      </c>
      <c r="J87">
        <v>4244.01</v>
      </c>
      <c r="K87">
        <v>500.63000000000011</v>
      </c>
      <c r="L87">
        <v>0.1792</v>
      </c>
      <c r="M87">
        <v>89.712896000000029</v>
      </c>
      <c r="N87">
        <v>388.05</v>
      </c>
      <c r="O87">
        <v>477.76289600000007</v>
      </c>
      <c r="U87">
        <v>4666.8771040000001</v>
      </c>
      <c r="V87">
        <v>4266.8771040000001</v>
      </c>
    </row>
    <row r="88" spans="1:22" x14ac:dyDescent="0.3">
      <c r="A88">
        <v>50</v>
      </c>
      <c r="B88" t="s">
        <v>108</v>
      </c>
      <c r="C88" t="s">
        <v>109</v>
      </c>
      <c r="E88">
        <v>16</v>
      </c>
      <c r="F88">
        <v>250.29</v>
      </c>
      <c r="G88">
        <v>4004.64</v>
      </c>
      <c r="H88">
        <v>400</v>
      </c>
      <c r="J88">
        <v>3651.01</v>
      </c>
      <c r="K88">
        <v>353.62999999999965</v>
      </c>
      <c r="L88">
        <v>0.16</v>
      </c>
      <c r="M88">
        <v>56.580799999999947</v>
      </c>
      <c r="N88">
        <v>293.25</v>
      </c>
      <c r="O88">
        <v>349.83079999999995</v>
      </c>
      <c r="U88">
        <v>4054.8091999999997</v>
      </c>
      <c r="V88">
        <v>3654.8091999999997</v>
      </c>
    </row>
    <row r="89" spans="1:22" x14ac:dyDescent="0.3">
      <c r="G89">
        <v>13493.92</v>
      </c>
      <c r="H89">
        <v>1200</v>
      </c>
      <c r="I89">
        <v>0</v>
      </c>
      <c r="J89">
        <v>12139.03</v>
      </c>
      <c r="K89">
        <v>1354.8899999999999</v>
      </c>
      <c r="L89">
        <v>0.51839999999999997</v>
      </c>
      <c r="M89">
        <v>236.00659200000001</v>
      </c>
      <c r="N89">
        <v>1069.3499999999999</v>
      </c>
      <c r="O89">
        <v>1305.3565920000001</v>
      </c>
      <c r="P89">
        <v>0</v>
      </c>
      <c r="Q89">
        <v>0</v>
      </c>
      <c r="R89">
        <v>0</v>
      </c>
      <c r="S89">
        <v>0</v>
      </c>
      <c r="T89">
        <v>0</v>
      </c>
      <c r="U89">
        <v>13388.563408</v>
      </c>
      <c r="V89">
        <v>12188.563408</v>
      </c>
    </row>
    <row r="91" spans="1:22" s="41" customFormat="1" ht="18.75" x14ac:dyDescent="0.3">
      <c r="A91" s="69" t="s">
        <v>110</v>
      </c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</row>
    <row r="92" spans="1:22" s="41" customFormat="1" ht="24.95" customHeight="1" x14ac:dyDescent="0.3">
      <c r="A92" s="3" t="s">
        <v>5</v>
      </c>
      <c r="B92" s="3" t="s">
        <v>6</v>
      </c>
      <c r="C92" s="3" t="s">
        <v>7</v>
      </c>
      <c r="D92" s="3" t="s">
        <v>8</v>
      </c>
      <c r="E92" s="3" t="s">
        <v>9</v>
      </c>
      <c r="F92" s="3" t="s">
        <v>10</v>
      </c>
      <c r="G92" s="3" t="s">
        <v>11</v>
      </c>
      <c r="H92" s="3" t="s">
        <v>12</v>
      </c>
      <c r="I92" s="3" t="s">
        <v>13</v>
      </c>
      <c r="J92" s="5" t="s">
        <v>14</v>
      </c>
      <c r="K92" s="5" t="s">
        <v>15</v>
      </c>
      <c r="L92" s="5" t="s">
        <v>16</v>
      </c>
      <c r="M92" s="5" t="s">
        <v>17</v>
      </c>
      <c r="N92" s="3" t="s">
        <v>18</v>
      </c>
      <c r="O92" s="3" t="s">
        <v>19</v>
      </c>
      <c r="P92" s="3" t="s">
        <v>20</v>
      </c>
      <c r="Q92" s="3" t="s">
        <v>21</v>
      </c>
      <c r="R92" s="3" t="s">
        <v>22</v>
      </c>
      <c r="S92" s="3" t="s">
        <v>23</v>
      </c>
      <c r="T92" s="3" t="s">
        <v>24</v>
      </c>
      <c r="U92" s="3" t="s">
        <v>25</v>
      </c>
      <c r="V92" s="3" t="s">
        <v>26</v>
      </c>
    </row>
    <row r="93" spans="1:22" x14ac:dyDescent="0.3">
      <c r="A93">
        <v>60</v>
      </c>
      <c r="B93" t="s">
        <v>111</v>
      </c>
      <c r="C93" t="s">
        <v>112</v>
      </c>
      <c r="E93">
        <v>16</v>
      </c>
      <c r="F93">
        <v>296.54000000000002</v>
      </c>
      <c r="G93">
        <v>4744.6400000000003</v>
      </c>
      <c r="H93">
        <v>400</v>
      </c>
      <c r="J93">
        <v>5081.01</v>
      </c>
      <c r="K93">
        <v>-336.36999999999989</v>
      </c>
      <c r="L93">
        <v>0.21360000000000001</v>
      </c>
      <c r="M93">
        <v>89.712896000000029</v>
      </c>
      <c r="N93">
        <v>388.05</v>
      </c>
      <c r="O93">
        <v>477.76289600000007</v>
      </c>
      <c r="P93">
        <v>0</v>
      </c>
      <c r="U93">
        <v>4666.8771040000001</v>
      </c>
      <c r="V93">
        <v>4266.8771040000001</v>
      </c>
    </row>
    <row r="94" spans="1:22" x14ac:dyDescent="0.3">
      <c r="A94">
        <v>51</v>
      </c>
      <c r="B94" t="s">
        <v>113</v>
      </c>
      <c r="C94" t="s">
        <v>38</v>
      </c>
      <c r="E94">
        <v>16</v>
      </c>
      <c r="F94">
        <v>250.29</v>
      </c>
      <c r="G94">
        <v>4004.64</v>
      </c>
      <c r="H94">
        <v>400</v>
      </c>
      <c r="J94">
        <v>3651.01</v>
      </c>
      <c r="K94">
        <v>353.62999999999965</v>
      </c>
      <c r="L94">
        <v>0.16</v>
      </c>
      <c r="M94">
        <v>56.580799999999947</v>
      </c>
      <c r="N94">
        <v>293.25</v>
      </c>
      <c r="O94">
        <v>349.83079999999995</v>
      </c>
      <c r="Q94">
        <v>0</v>
      </c>
      <c r="U94">
        <v>3284.8091999999997</v>
      </c>
      <c r="V94">
        <v>2884.8091999999997</v>
      </c>
    </row>
    <row r="95" spans="1:22" x14ac:dyDescent="0.3">
      <c r="A95">
        <v>269</v>
      </c>
      <c r="B95" t="s">
        <v>114</v>
      </c>
      <c r="C95" t="s">
        <v>115</v>
      </c>
      <c r="E95">
        <v>16</v>
      </c>
      <c r="F95">
        <v>250.29</v>
      </c>
      <c r="G95">
        <v>4004.64</v>
      </c>
      <c r="H95">
        <v>400</v>
      </c>
      <c r="J95">
        <v>3651.01</v>
      </c>
      <c r="K95">
        <v>353.62999999999965</v>
      </c>
      <c r="L95">
        <v>0.16</v>
      </c>
      <c r="M95">
        <v>56.580799999999947</v>
      </c>
      <c r="N95">
        <v>293.25</v>
      </c>
      <c r="O95">
        <v>349.83079999999995</v>
      </c>
      <c r="U95">
        <v>3004.8091999999997</v>
      </c>
      <c r="V95">
        <v>2604.8091999999997</v>
      </c>
    </row>
    <row r="96" spans="1:22" x14ac:dyDescent="0.3">
      <c r="A96">
        <v>52</v>
      </c>
      <c r="B96" t="s">
        <v>116</v>
      </c>
      <c r="C96" t="s">
        <v>115</v>
      </c>
      <c r="E96">
        <v>16</v>
      </c>
      <c r="F96">
        <v>250.29</v>
      </c>
      <c r="G96">
        <v>4004.64</v>
      </c>
      <c r="H96">
        <v>400</v>
      </c>
      <c r="J96">
        <v>3651.01</v>
      </c>
      <c r="K96">
        <v>353.62999999999965</v>
      </c>
      <c r="L96">
        <v>0.16</v>
      </c>
      <c r="M96">
        <v>56.580799999999947</v>
      </c>
      <c r="N96">
        <v>293.25</v>
      </c>
      <c r="O96">
        <v>349.83079999999995</v>
      </c>
      <c r="U96">
        <v>4054.8091999999997</v>
      </c>
      <c r="V96">
        <v>3654.8091999999997</v>
      </c>
    </row>
    <row r="97" spans="1:22" x14ac:dyDescent="0.3">
      <c r="A97">
        <v>134</v>
      </c>
      <c r="B97" t="s">
        <v>117</v>
      </c>
      <c r="C97" t="s">
        <v>115</v>
      </c>
      <c r="E97">
        <v>16</v>
      </c>
      <c r="F97">
        <v>250.29</v>
      </c>
      <c r="G97">
        <v>4004.64</v>
      </c>
      <c r="H97">
        <v>400</v>
      </c>
      <c r="J97" t="e">
        <v>#N/A</v>
      </c>
      <c r="K97" t="e">
        <v>#N/A</v>
      </c>
      <c r="L97" t="e">
        <v>#N/A</v>
      </c>
      <c r="M97">
        <v>56.580799999999947</v>
      </c>
      <c r="N97">
        <v>293.25</v>
      </c>
      <c r="O97">
        <v>349.83079999999995</v>
      </c>
      <c r="U97">
        <v>3604.8091999999997</v>
      </c>
      <c r="V97">
        <v>3204.8091999999997</v>
      </c>
    </row>
    <row r="98" spans="1:22" x14ac:dyDescent="0.3">
      <c r="A98">
        <v>133</v>
      </c>
      <c r="B98" t="s">
        <v>118</v>
      </c>
      <c r="C98" t="s">
        <v>119</v>
      </c>
      <c r="E98">
        <v>16</v>
      </c>
      <c r="F98">
        <v>209.19</v>
      </c>
      <c r="G98">
        <v>3347.04</v>
      </c>
      <c r="H98">
        <v>400</v>
      </c>
      <c r="I98">
        <v>209.19</v>
      </c>
      <c r="J98">
        <v>2077.5100000000002</v>
      </c>
      <c r="K98">
        <v>121.95</v>
      </c>
      <c r="L98">
        <v>0.10879999999999999</v>
      </c>
      <c r="M98">
        <v>138.12486399999997</v>
      </c>
      <c r="N98">
        <v>121.95</v>
      </c>
      <c r="O98">
        <v>260.07486399999999</v>
      </c>
      <c r="U98">
        <v>3821.2551359999998</v>
      </c>
      <c r="V98">
        <v>3421.2551359999998</v>
      </c>
    </row>
    <row r="99" spans="1:22" x14ac:dyDescent="0.3">
      <c r="G99">
        <v>24110.240000000002</v>
      </c>
      <c r="H99">
        <v>2400</v>
      </c>
      <c r="I99">
        <v>209.19</v>
      </c>
      <c r="J99" t="e">
        <v>#N/A</v>
      </c>
      <c r="K99" t="e">
        <v>#N/A</v>
      </c>
      <c r="L99" t="e">
        <v>#N/A</v>
      </c>
      <c r="M99">
        <v>454.16095999999982</v>
      </c>
      <c r="N99">
        <v>1683</v>
      </c>
      <c r="O99">
        <v>2137.1609600000002</v>
      </c>
      <c r="P99">
        <v>125.1</v>
      </c>
      <c r="Q99">
        <v>1500</v>
      </c>
      <c r="R99">
        <v>770</v>
      </c>
      <c r="S99">
        <v>0</v>
      </c>
      <c r="T99">
        <v>0</v>
      </c>
      <c r="U99">
        <v>22437.369039999998</v>
      </c>
      <c r="V99">
        <v>20037.369039999998</v>
      </c>
    </row>
    <row r="101" spans="1:22" s="41" customFormat="1" ht="24.75" customHeight="1" x14ac:dyDescent="0.3">
      <c r="A101" s="69" t="s">
        <v>120</v>
      </c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</row>
    <row r="102" spans="1:22" s="41" customFormat="1" ht="28.5" customHeight="1" x14ac:dyDescent="0.3">
      <c r="A102" s="3" t="s">
        <v>5</v>
      </c>
      <c r="B102" s="3" t="s">
        <v>6</v>
      </c>
      <c r="C102" s="3" t="s">
        <v>7</v>
      </c>
      <c r="D102" s="3" t="s">
        <v>8</v>
      </c>
      <c r="E102" s="3" t="s">
        <v>9</v>
      </c>
      <c r="F102" s="3" t="s">
        <v>10</v>
      </c>
      <c r="G102" s="3" t="s">
        <v>11</v>
      </c>
      <c r="H102" s="3" t="s">
        <v>12</v>
      </c>
      <c r="I102" s="3" t="s">
        <v>13</v>
      </c>
      <c r="J102" s="5" t="s">
        <v>14</v>
      </c>
      <c r="K102" s="5" t="s">
        <v>15</v>
      </c>
      <c r="L102" s="5" t="s">
        <v>16</v>
      </c>
      <c r="M102" s="5" t="s">
        <v>17</v>
      </c>
      <c r="N102" s="3" t="s">
        <v>18</v>
      </c>
      <c r="O102" s="3" t="s">
        <v>19</v>
      </c>
      <c r="P102" s="3" t="s">
        <v>20</v>
      </c>
      <c r="Q102" s="3" t="s">
        <v>21</v>
      </c>
      <c r="R102" s="3" t="s">
        <v>22</v>
      </c>
      <c r="S102" s="3" t="s">
        <v>23</v>
      </c>
      <c r="T102" s="3" t="s">
        <v>24</v>
      </c>
      <c r="U102" s="3" t="s">
        <v>25</v>
      </c>
      <c r="V102" s="3" t="s">
        <v>26</v>
      </c>
    </row>
    <row r="103" spans="1:22" x14ac:dyDescent="0.3">
      <c r="A103">
        <v>320</v>
      </c>
      <c r="B103" t="s">
        <v>121</v>
      </c>
      <c r="C103" t="s">
        <v>122</v>
      </c>
      <c r="E103">
        <v>16</v>
      </c>
      <c r="F103">
        <v>594.66999999999996</v>
      </c>
      <c r="G103">
        <v>9514.7199999999993</v>
      </c>
      <c r="J103">
        <v>5081</v>
      </c>
      <c r="K103">
        <v>4433.7199999999993</v>
      </c>
      <c r="L103">
        <v>0.21360000000000001</v>
      </c>
      <c r="M103">
        <v>947.04045599999972</v>
      </c>
      <c r="N103">
        <v>538.20000000000005</v>
      </c>
      <c r="O103">
        <v>1485.2404559999998</v>
      </c>
      <c r="U103">
        <v>8029.4795439999998</v>
      </c>
      <c r="V103">
        <v>8029.4795439999998</v>
      </c>
    </row>
    <row r="104" spans="1:22" x14ac:dyDescent="0.3">
      <c r="A104">
        <v>83</v>
      </c>
      <c r="B104" t="s">
        <v>123</v>
      </c>
      <c r="C104" t="s">
        <v>124</v>
      </c>
      <c r="E104">
        <v>16</v>
      </c>
      <c r="F104">
        <v>393.95</v>
      </c>
      <c r="G104">
        <v>6303.2</v>
      </c>
      <c r="H104">
        <v>400</v>
      </c>
      <c r="J104">
        <v>5081.01</v>
      </c>
      <c r="K104">
        <v>1222.1899999999996</v>
      </c>
      <c r="L104">
        <v>0.21360000000000001</v>
      </c>
      <c r="M104">
        <v>261.05978399999992</v>
      </c>
      <c r="N104">
        <v>538.20000000000005</v>
      </c>
      <c r="O104">
        <v>799.25978399999997</v>
      </c>
      <c r="P104">
        <v>0</v>
      </c>
      <c r="U104">
        <v>5903.940216</v>
      </c>
      <c r="V104">
        <v>5503.940216</v>
      </c>
    </row>
    <row r="105" spans="1:22" x14ac:dyDescent="0.3">
      <c r="G105">
        <v>15817.919999999998</v>
      </c>
      <c r="H105">
        <v>400</v>
      </c>
      <c r="I105">
        <v>0</v>
      </c>
      <c r="J105">
        <v>5081.01</v>
      </c>
      <c r="K105">
        <v>1222.1899999999996</v>
      </c>
      <c r="L105">
        <v>0.21360000000000001</v>
      </c>
      <c r="M105">
        <v>261.05978399999992</v>
      </c>
      <c r="N105">
        <v>538.20000000000005</v>
      </c>
      <c r="O105">
        <v>2284.5002399999998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13933.419760000001</v>
      </c>
      <c r="V105">
        <v>13533.419760000001</v>
      </c>
    </row>
    <row r="107" spans="1:22" s="41" customFormat="1" ht="18.75" x14ac:dyDescent="0.3">
      <c r="A107" s="69" t="s">
        <v>125</v>
      </c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</row>
    <row r="108" spans="1:22" s="41" customFormat="1" ht="24.75" customHeight="1" x14ac:dyDescent="0.3">
      <c r="A108" s="3" t="s">
        <v>5</v>
      </c>
      <c r="B108" s="3" t="s">
        <v>6</v>
      </c>
      <c r="C108" s="3" t="s">
        <v>7</v>
      </c>
      <c r="D108" s="3" t="s">
        <v>8</v>
      </c>
      <c r="E108" s="3" t="s">
        <v>9</v>
      </c>
      <c r="F108" s="3" t="s">
        <v>10</v>
      </c>
      <c r="G108" s="3" t="s">
        <v>11</v>
      </c>
      <c r="H108" s="3" t="s">
        <v>12</v>
      </c>
      <c r="I108" s="3" t="s">
        <v>13</v>
      </c>
      <c r="J108" s="5" t="s">
        <v>14</v>
      </c>
      <c r="K108" s="5" t="s">
        <v>15</v>
      </c>
      <c r="L108" s="5" t="s">
        <v>16</v>
      </c>
      <c r="M108" s="5" t="s">
        <v>17</v>
      </c>
      <c r="N108" s="3" t="s">
        <v>18</v>
      </c>
      <c r="O108" s="3" t="s">
        <v>19</v>
      </c>
      <c r="P108" s="3" t="s">
        <v>20</v>
      </c>
      <c r="Q108" s="3" t="s">
        <v>21</v>
      </c>
      <c r="R108" s="3" t="s">
        <v>22</v>
      </c>
      <c r="S108" s="3" t="s">
        <v>23</v>
      </c>
      <c r="T108" s="3" t="s">
        <v>24</v>
      </c>
      <c r="U108" s="3" t="s">
        <v>25</v>
      </c>
      <c r="V108" s="3" t="s">
        <v>26</v>
      </c>
    </row>
    <row r="109" spans="1:22" x14ac:dyDescent="0.3">
      <c r="A109">
        <v>173</v>
      </c>
      <c r="B109" t="s">
        <v>126</v>
      </c>
      <c r="C109" t="s">
        <v>127</v>
      </c>
      <c r="E109">
        <v>16</v>
      </c>
      <c r="F109">
        <v>594.66999999999996</v>
      </c>
      <c r="G109">
        <v>9514.7199999999993</v>
      </c>
      <c r="J109">
        <v>5081.01</v>
      </c>
      <c r="K109">
        <v>4433.7099999999991</v>
      </c>
      <c r="L109">
        <v>0.21360000000000001</v>
      </c>
      <c r="M109">
        <v>947.04045599999972</v>
      </c>
      <c r="N109">
        <v>538.20000000000005</v>
      </c>
      <c r="O109">
        <v>1485.2404559999998</v>
      </c>
      <c r="P109">
        <v>0</v>
      </c>
      <c r="U109">
        <v>8029.4795439999998</v>
      </c>
      <c r="V109">
        <v>8029.4795439999998</v>
      </c>
    </row>
    <row r="110" spans="1:22" x14ac:dyDescent="0.3">
      <c r="A110">
        <v>62</v>
      </c>
      <c r="B110" t="s">
        <v>128</v>
      </c>
      <c r="C110" t="s">
        <v>129</v>
      </c>
      <c r="E110">
        <v>16</v>
      </c>
      <c r="F110">
        <v>250.29</v>
      </c>
      <c r="G110">
        <v>4004.64</v>
      </c>
      <c r="H110">
        <v>400</v>
      </c>
      <c r="J110">
        <v>3651.01</v>
      </c>
      <c r="K110">
        <v>353.62999999999965</v>
      </c>
      <c r="L110">
        <v>0.16</v>
      </c>
      <c r="M110">
        <v>56.580799999999947</v>
      </c>
      <c r="N110">
        <v>293.25</v>
      </c>
      <c r="O110">
        <v>349.83079999999995</v>
      </c>
      <c r="U110">
        <v>4054.8091999999997</v>
      </c>
      <c r="V110">
        <v>3654.8091999999997</v>
      </c>
    </row>
    <row r="111" spans="1:22" x14ac:dyDescent="0.3">
      <c r="A111">
        <v>64</v>
      </c>
      <c r="B111" t="s">
        <v>130</v>
      </c>
      <c r="C111" t="s">
        <v>131</v>
      </c>
      <c r="E111">
        <v>16</v>
      </c>
      <c r="F111">
        <v>188.27</v>
      </c>
    </row>
    <row r="112" spans="1:22" x14ac:dyDescent="0.3">
      <c r="A112">
        <v>153</v>
      </c>
      <c r="B112" t="s">
        <v>132</v>
      </c>
      <c r="C112" t="s">
        <v>38</v>
      </c>
      <c r="E112">
        <v>16</v>
      </c>
      <c r="F112">
        <v>250.29</v>
      </c>
      <c r="G112">
        <v>4004.64</v>
      </c>
      <c r="H112">
        <v>400</v>
      </c>
      <c r="J112">
        <v>3651.01</v>
      </c>
      <c r="K112">
        <v>353.62999999999965</v>
      </c>
      <c r="L112">
        <v>0.16</v>
      </c>
      <c r="M112">
        <v>56.580799999999947</v>
      </c>
      <c r="N112">
        <v>293.25</v>
      </c>
      <c r="O112">
        <v>349.83079999999995</v>
      </c>
      <c r="U112">
        <v>4054.8091999999997</v>
      </c>
      <c r="V112">
        <v>3654.8091999999997</v>
      </c>
    </row>
    <row r="113" spans="1:22" x14ac:dyDescent="0.3">
      <c r="G113">
        <v>17524</v>
      </c>
      <c r="H113">
        <v>800</v>
      </c>
      <c r="I113">
        <v>0</v>
      </c>
      <c r="J113">
        <v>12383.03</v>
      </c>
      <c r="K113">
        <v>5140.9699999999975</v>
      </c>
      <c r="L113">
        <v>0.53360000000000007</v>
      </c>
      <c r="M113">
        <v>1060.2020559999996</v>
      </c>
      <c r="N113">
        <v>1124.7</v>
      </c>
      <c r="O113">
        <v>2184.9020559999999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16139.097943999999</v>
      </c>
      <c r="V113">
        <v>15339.097943999999</v>
      </c>
    </row>
    <row r="115" spans="1:22" s="41" customFormat="1" ht="18.75" x14ac:dyDescent="0.3">
      <c r="A115" s="69" t="s">
        <v>136</v>
      </c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</row>
    <row r="116" spans="1:22" s="41" customFormat="1" ht="23.25" customHeight="1" x14ac:dyDescent="0.3">
      <c r="A116" s="3" t="s">
        <v>5</v>
      </c>
      <c r="B116" s="3" t="s">
        <v>6</v>
      </c>
      <c r="C116" s="3" t="s">
        <v>7</v>
      </c>
      <c r="D116" s="3" t="s">
        <v>8</v>
      </c>
      <c r="E116" s="3" t="s">
        <v>9</v>
      </c>
      <c r="F116" s="3" t="s">
        <v>10</v>
      </c>
      <c r="G116" s="3" t="s">
        <v>11</v>
      </c>
      <c r="H116" s="3" t="s">
        <v>12</v>
      </c>
      <c r="I116" s="3" t="s">
        <v>13</v>
      </c>
      <c r="J116" s="5" t="s">
        <v>14</v>
      </c>
      <c r="K116" s="5" t="s">
        <v>15</v>
      </c>
      <c r="L116" s="5" t="s">
        <v>16</v>
      </c>
      <c r="M116" s="5" t="s">
        <v>17</v>
      </c>
      <c r="N116" s="3" t="s">
        <v>18</v>
      </c>
      <c r="O116" s="3" t="s">
        <v>19</v>
      </c>
      <c r="P116" s="3" t="s">
        <v>20</v>
      </c>
      <c r="Q116" s="3" t="s">
        <v>21</v>
      </c>
      <c r="R116" s="3" t="s">
        <v>22</v>
      </c>
      <c r="S116" s="3" t="s">
        <v>23</v>
      </c>
      <c r="T116" s="3" t="s">
        <v>24</v>
      </c>
      <c r="U116" s="3" t="s">
        <v>25</v>
      </c>
      <c r="V116" s="3" t="s">
        <v>26</v>
      </c>
    </row>
    <row r="117" spans="1:22" x14ac:dyDescent="0.3">
      <c r="A117">
        <v>10</v>
      </c>
      <c r="B117" t="s">
        <v>133</v>
      </c>
      <c r="C117" t="s">
        <v>134</v>
      </c>
      <c r="E117">
        <v>16</v>
      </c>
      <c r="F117">
        <v>296.54000000000002</v>
      </c>
      <c r="G117">
        <v>4744.6400000000003</v>
      </c>
      <c r="H117">
        <v>400</v>
      </c>
      <c r="J117">
        <v>5081.01</v>
      </c>
      <c r="K117">
        <v>-336.36999999999989</v>
      </c>
      <c r="L117">
        <v>0.21360000000000001</v>
      </c>
      <c r="M117">
        <v>89.712896000000029</v>
      </c>
      <c r="N117">
        <v>388.05</v>
      </c>
      <c r="O117">
        <v>477.76289600000007</v>
      </c>
      <c r="P117">
        <v>0</v>
      </c>
      <c r="U117">
        <v>4166.8771040000001</v>
      </c>
      <c r="V117">
        <v>3766.8771040000001</v>
      </c>
    </row>
    <row r="118" spans="1:22" x14ac:dyDescent="0.3">
      <c r="A118">
        <v>245</v>
      </c>
      <c r="B118" t="s">
        <v>135</v>
      </c>
      <c r="C118" t="s">
        <v>73</v>
      </c>
      <c r="E118">
        <v>16</v>
      </c>
      <c r="F118">
        <v>250.29</v>
      </c>
      <c r="G118">
        <v>4004.64</v>
      </c>
      <c r="H118">
        <v>400</v>
      </c>
      <c r="J118">
        <v>3651.01</v>
      </c>
      <c r="K118">
        <v>353.62999999999965</v>
      </c>
      <c r="L118">
        <v>0.16</v>
      </c>
      <c r="M118">
        <v>56.580799999999947</v>
      </c>
      <c r="N118">
        <v>293.25</v>
      </c>
      <c r="O118">
        <v>349.83079999999995</v>
      </c>
      <c r="U118">
        <v>4054.8091999999997</v>
      </c>
      <c r="V118">
        <v>3654.8091999999997</v>
      </c>
    </row>
    <row r="119" spans="1:22" x14ac:dyDescent="0.3">
      <c r="G119">
        <v>8749.2800000000007</v>
      </c>
      <c r="H119">
        <v>800</v>
      </c>
      <c r="I119">
        <v>0</v>
      </c>
      <c r="J119">
        <v>8732.02</v>
      </c>
      <c r="K119">
        <v>17.259999999999764</v>
      </c>
      <c r="L119">
        <v>0.37360000000000004</v>
      </c>
      <c r="M119">
        <v>146.29369599999998</v>
      </c>
      <c r="N119">
        <v>681.3</v>
      </c>
      <c r="O119">
        <v>827.59369600000002</v>
      </c>
      <c r="P119">
        <v>0</v>
      </c>
      <c r="Q119">
        <v>0</v>
      </c>
      <c r="R119">
        <v>0</v>
      </c>
      <c r="S119">
        <v>0</v>
      </c>
      <c r="T119">
        <v>500</v>
      </c>
      <c r="U119">
        <v>8221.6863039999989</v>
      </c>
      <c r="V119">
        <v>7421.6863039999998</v>
      </c>
    </row>
    <row r="121" spans="1:22" s="41" customFormat="1" ht="18.75" x14ac:dyDescent="0.3">
      <c r="A121" s="69" t="s">
        <v>137</v>
      </c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</row>
    <row r="122" spans="1:22" s="41" customFormat="1" ht="28.5" customHeight="1" x14ac:dyDescent="0.3">
      <c r="A122" s="3" t="s">
        <v>5</v>
      </c>
      <c r="B122" s="3" t="s">
        <v>6</v>
      </c>
      <c r="C122" s="3" t="s">
        <v>7</v>
      </c>
      <c r="D122" s="3" t="s">
        <v>8</v>
      </c>
      <c r="E122" s="3" t="s">
        <v>9</v>
      </c>
      <c r="F122" s="3" t="s">
        <v>10</v>
      </c>
      <c r="G122" s="3" t="s">
        <v>11</v>
      </c>
      <c r="H122" s="3" t="s">
        <v>12</v>
      </c>
      <c r="I122" s="3" t="s">
        <v>13</v>
      </c>
      <c r="J122" s="5" t="s">
        <v>14</v>
      </c>
      <c r="K122" s="5" t="s">
        <v>15</v>
      </c>
      <c r="L122" s="5" t="s">
        <v>16</v>
      </c>
      <c r="M122" s="5" t="s">
        <v>17</v>
      </c>
      <c r="N122" s="3" t="s">
        <v>18</v>
      </c>
      <c r="O122" s="3" t="s">
        <v>19</v>
      </c>
      <c r="P122" s="3" t="s">
        <v>20</v>
      </c>
      <c r="Q122" s="3" t="s">
        <v>21</v>
      </c>
      <c r="R122" s="3" t="s">
        <v>22</v>
      </c>
      <c r="S122" s="3" t="s">
        <v>23</v>
      </c>
      <c r="T122" s="3" t="s">
        <v>24</v>
      </c>
      <c r="U122" s="3" t="s">
        <v>25</v>
      </c>
      <c r="V122" s="3" t="s">
        <v>26</v>
      </c>
    </row>
    <row r="123" spans="1:22" x14ac:dyDescent="0.3">
      <c r="A123">
        <v>75</v>
      </c>
      <c r="B123" t="s">
        <v>138</v>
      </c>
      <c r="C123" t="s">
        <v>139</v>
      </c>
      <c r="E123">
        <v>16</v>
      </c>
      <c r="F123">
        <v>393.95</v>
      </c>
      <c r="G123">
        <v>6303.2</v>
      </c>
      <c r="H123">
        <v>400</v>
      </c>
      <c r="J123">
        <v>5081.01</v>
      </c>
      <c r="K123">
        <v>1222.1899999999996</v>
      </c>
      <c r="L123" t="s">
        <v>140</v>
      </c>
      <c r="M123">
        <v>261.05978399999992</v>
      </c>
      <c r="N123">
        <v>538.20000000000005</v>
      </c>
      <c r="O123">
        <v>799.25978399999997</v>
      </c>
      <c r="P123">
        <v>0</v>
      </c>
      <c r="U123">
        <v>5903.940216</v>
      </c>
      <c r="V123">
        <v>5503.940216</v>
      </c>
    </row>
    <row r="124" spans="1:22" x14ac:dyDescent="0.3">
      <c r="A124">
        <v>69</v>
      </c>
      <c r="B124" t="s">
        <v>141</v>
      </c>
      <c r="C124" t="s">
        <v>38</v>
      </c>
      <c r="E124">
        <v>16</v>
      </c>
      <c r="F124">
        <v>250.29</v>
      </c>
      <c r="G124">
        <v>4004.64</v>
      </c>
      <c r="H124">
        <v>400</v>
      </c>
      <c r="J124">
        <v>3651.01</v>
      </c>
      <c r="K124">
        <v>353.62999999999965</v>
      </c>
      <c r="L124">
        <v>0.16</v>
      </c>
      <c r="M124">
        <v>56.580799999999947</v>
      </c>
      <c r="N124">
        <v>293.25</v>
      </c>
      <c r="O124">
        <v>349.83079999999995</v>
      </c>
      <c r="P124">
        <v>0</v>
      </c>
      <c r="U124">
        <v>4054.8091999999997</v>
      </c>
      <c r="V124">
        <v>3654.8091999999997</v>
      </c>
    </row>
    <row r="125" spans="1:22" x14ac:dyDescent="0.3">
      <c r="A125">
        <v>58</v>
      </c>
      <c r="B125" t="s">
        <v>142</v>
      </c>
      <c r="C125" t="s">
        <v>38</v>
      </c>
      <c r="E125">
        <v>16</v>
      </c>
      <c r="F125">
        <v>250.29</v>
      </c>
      <c r="G125">
        <v>4004.64</v>
      </c>
      <c r="H125">
        <v>400</v>
      </c>
      <c r="J125">
        <v>3651.01</v>
      </c>
      <c r="K125">
        <v>353.62999999999965</v>
      </c>
      <c r="L125">
        <v>0.16</v>
      </c>
      <c r="M125">
        <v>56.580799999999947</v>
      </c>
      <c r="N125">
        <v>293.25</v>
      </c>
      <c r="O125">
        <v>349.83079999999995</v>
      </c>
      <c r="U125">
        <v>4054.8091999999997</v>
      </c>
      <c r="V125">
        <v>3654.8091999999997</v>
      </c>
    </row>
    <row r="126" spans="1:22" x14ac:dyDescent="0.3">
      <c r="G126">
        <v>14312.48</v>
      </c>
      <c r="H126">
        <v>1200</v>
      </c>
      <c r="I126">
        <v>0</v>
      </c>
      <c r="J126">
        <v>8732.02</v>
      </c>
      <c r="K126">
        <v>1575.8199999999993</v>
      </c>
      <c r="L126">
        <v>0.16</v>
      </c>
      <c r="M126">
        <v>317.64058399999988</v>
      </c>
      <c r="N126">
        <v>1124.7</v>
      </c>
      <c r="O126">
        <v>1498.921384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14013.558615999998</v>
      </c>
      <c r="V126">
        <v>12813.558615999998</v>
      </c>
    </row>
    <row r="128" spans="1:22" s="41" customFormat="1" ht="18.75" x14ac:dyDescent="0.3">
      <c r="A128" s="69" t="s">
        <v>143</v>
      </c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</row>
    <row r="129" spans="1:22" s="41" customFormat="1" ht="36" customHeight="1" x14ac:dyDescent="0.3">
      <c r="A129" s="3" t="s">
        <v>5</v>
      </c>
      <c r="B129" s="3" t="s">
        <v>6</v>
      </c>
      <c r="C129" s="3" t="s">
        <v>7</v>
      </c>
      <c r="D129" s="3" t="s">
        <v>8</v>
      </c>
      <c r="E129" s="3" t="s">
        <v>9</v>
      </c>
      <c r="F129" s="3" t="s">
        <v>10</v>
      </c>
      <c r="G129" s="3" t="s">
        <v>11</v>
      </c>
      <c r="H129" s="3" t="s">
        <v>12</v>
      </c>
      <c r="I129" s="3" t="s">
        <v>13</v>
      </c>
      <c r="J129" s="5" t="s">
        <v>14</v>
      </c>
      <c r="K129" s="5" t="s">
        <v>15</v>
      </c>
      <c r="L129" s="5" t="s">
        <v>16</v>
      </c>
      <c r="M129" s="5" t="s">
        <v>17</v>
      </c>
      <c r="N129" s="3" t="s">
        <v>18</v>
      </c>
      <c r="O129" s="3" t="s">
        <v>19</v>
      </c>
      <c r="P129" s="3" t="s">
        <v>20</v>
      </c>
      <c r="Q129" s="3" t="s">
        <v>21</v>
      </c>
      <c r="R129" s="3" t="s">
        <v>22</v>
      </c>
      <c r="S129" s="3" t="s">
        <v>23</v>
      </c>
      <c r="T129" s="3" t="s">
        <v>24</v>
      </c>
      <c r="U129" s="3" t="s">
        <v>25</v>
      </c>
      <c r="V129" s="3" t="s">
        <v>26</v>
      </c>
    </row>
    <row r="130" spans="1:22" x14ac:dyDescent="0.3">
      <c r="A130" t="s">
        <v>5</v>
      </c>
      <c r="B130" t="s">
        <v>6</v>
      </c>
      <c r="C130" t="s">
        <v>7</v>
      </c>
      <c r="D130" t="s">
        <v>8</v>
      </c>
      <c r="E130" t="s">
        <v>9</v>
      </c>
      <c r="F130" t="s">
        <v>10</v>
      </c>
      <c r="G130" t="s">
        <v>11</v>
      </c>
      <c r="H130" t="s">
        <v>12</v>
      </c>
      <c r="I130" t="s">
        <v>13</v>
      </c>
      <c r="J130" t="s">
        <v>14</v>
      </c>
      <c r="K130" t="s">
        <v>15</v>
      </c>
      <c r="L130" t="s">
        <v>16</v>
      </c>
      <c r="M130" t="s">
        <v>17</v>
      </c>
      <c r="N130" t="s">
        <v>18</v>
      </c>
      <c r="O130" t="s">
        <v>19</v>
      </c>
      <c r="P130" t="s">
        <v>20</v>
      </c>
      <c r="Q130" t="s">
        <v>21</v>
      </c>
      <c r="R130" t="s">
        <v>22</v>
      </c>
      <c r="S130" t="s">
        <v>23</v>
      </c>
      <c r="T130" t="s">
        <v>24</v>
      </c>
      <c r="U130" t="s">
        <v>25</v>
      </c>
      <c r="V130" t="s">
        <v>26</v>
      </c>
    </row>
    <row r="131" spans="1:22" x14ac:dyDescent="0.3">
      <c r="A131">
        <v>243</v>
      </c>
      <c r="B131" t="s">
        <v>144</v>
      </c>
      <c r="C131" t="s">
        <v>145</v>
      </c>
      <c r="E131">
        <v>16</v>
      </c>
      <c r="F131">
        <v>594.66999999999996</v>
      </c>
      <c r="G131">
        <v>9514.7199999999993</v>
      </c>
      <c r="J131">
        <v>5081.01</v>
      </c>
      <c r="K131">
        <v>4433.7099999999991</v>
      </c>
      <c r="L131">
        <v>0.21360000000000001</v>
      </c>
      <c r="M131">
        <v>947.04045599999972</v>
      </c>
      <c r="N131">
        <v>538.20000000000005</v>
      </c>
      <c r="O131">
        <v>1485.2404559999998</v>
      </c>
      <c r="P131">
        <v>0</v>
      </c>
      <c r="U131">
        <v>8029.4795439999998</v>
      </c>
      <c r="V131">
        <v>8029.4795439999998</v>
      </c>
    </row>
    <row r="132" spans="1:22" x14ac:dyDescent="0.3">
      <c r="A132">
        <v>74</v>
      </c>
      <c r="B132" t="s">
        <v>146</v>
      </c>
      <c r="C132" t="s">
        <v>147</v>
      </c>
      <c r="E132">
        <v>16</v>
      </c>
      <c r="F132">
        <v>250.29</v>
      </c>
      <c r="G132">
        <v>4004.64</v>
      </c>
      <c r="H132">
        <v>400</v>
      </c>
      <c r="J132">
        <v>3651.01</v>
      </c>
      <c r="K132">
        <v>353.62999999999965</v>
      </c>
      <c r="L132">
        <v>0.16</v>
      </c>
      <c r="M132">
        <v>56.580799999999947</v>
      </c>
      <c r="N132">
        <v>293.25</v>
      </c>
      <c r="O132">
        <v>349.83079999999995</v>
      </c>
      <c r="P132">
        <v>0</v>
      </c>
      <c r="U132">
        <v>4054.8091999999997</v>
      </c>
      <c r="V132">
        <v>3654.8091999999997</v>
      </c>
    </row>
    <row r="133" spans="1:22" x14ac:dyDescent="0.3">
      <c r="A133">
        <v>512</v>
      </c>
      <c r="B133" t="s">
        <v>148</v>
      </c>
      <c r="C133" t="s">
        <v>149</v>
      </c>
      <c r="E133">
        <v>16</v>
      </c>
      <c r="F133">
        <v>296.54000000000002</v>
      </c>
      <c r="G133">
        <v>4744.6400000000003</v>
      </c>
      <c r="H133">
        <v>400</v>
      </c>
      <c r="J133">
        <v>5081.01</v>
      </c>
      <c r="K133">
        <v>-336.36999999999989</v>
      </c>
      <c r="L133">
        <v>0.21360000000000001</v>
      </c>
      <c r="M133">
        <v>89.712896000000029</v>
      </c>
      <c r="N133">
        <v>388.05</v>
      </c>
      <c r="O133">
        <v>477.76289600000007</v>
      </c>
      <c r="P133">
        <v>0</v>
      </c>
      <c r="U133">
        <v>4666.8771040000001</v>
      </c>
      <c r="V133">
        <v>4266.8771040000001</v>
      </c>
    </row>
    <row r="134" spans="1:22" x14ac:dyDescent="0.3">
      <c r="A134">
        <v>59</v>
      </c>
      <c r="B134" t="s">
        <v>150</v>
      </c>
      <c r="C134" t="s">
        <v>151</v>
      </c>
      <c r="E134">
        <v>16</v>
      </c>
      <c r="F134">
        <v>296.54000000000002</v>
      </c>
      <c r="G134">
        <v>4744.6400000000003</v>
      </c>
      <c r="H134">
        <v>400</v>
      </c>
      <c r="J134">
        <v>5081.01</v>
      </c>
      <c r="K134">
        <v>-336.36999999999989</v>
      </c>
      <c r="L134">
        <v>0.21360000000000001</v>
      </c>
      <c r="M134">
        <v>89.712896000000029</v>
      </c>
      <c r="N134">
        <v>388.05</v>
      </c>
      <c r="O134">
        <v>477.76289600000007</v>
      </c>
      <c r="P134">
        <v>0</v>
      </c>
      <c r="U134">
        <v>4666.8771040000001</v>
      </c>
      <c r="V134">
        <v>4266.8771040000001</v>
      </c>
    </row>
    <row r="135" spans="1:22" x14ac:dyDescent="0.3">
      <c r="A135">
        <v>219</v>
      </c>
      <c r="B135" t="s">
        <v>152</v>
      </c>
      <c r="C135" t="s">
        <v>153</v>
      </c>
      <c r="E135">
        <v>16</v>
      </c>
      <c r="F135">
        <v>250.29</v>
      </c>
      <c r="G135">
        <v>4004.64</v>
      </c>
      <c r="H135">
        <v>400</v>
      </c>
      <c r="J135">
        <v>3651.01</v>
      </c>
      <c r="K135">
        <v>353.62999999999965</v>
      </c>
      <c r="L135">
        <v>0.16</v>
      </c>
      <c r="M135">
        <v>56.580799999999947</v>
      </c>
      <c r="N135">
        <v>293.25</v>
      </c>
      <c r="O135">
        <v>349.83079999999995</v>
      </c>
      <c r="P135">
        <v>0</v>
      </c>
      <c r="U135">
        <v>4054.8091999999997</v>
      </c>
      <c r="V135">
        <v>3654.8091999999997</v>
      </c>
    </row>
    <row r="136" spans="1:22" x14ac:dyDescent="0.3">
      <c r="A136">
        <v>57</v>
      </c>
      <c r="B136" t="s">
        <v>154</v>
      </c>
      <c r="C136" t="s">
        <v>155</v>
      </c>
      <c r="E136">
        <v>16</v>
      </c>
      <c r="F136">
        <v>250.29</v>
      </c>
      <c r="G136">
        <v>4004.64</v>
      </c>
      <c r="H136">
        <v>400</v>
      </c>
      <c r="J136">
        <v>3651.01</v>
      </c>
      <c r="K136">
        <v>353.62999999999965</v>
      </c>
      <c r="L136">
        <v>0.16</v>
      </c>
      <c r="M136">
        <v>56.580799999999947</v>
      </c>
      <c r="N136">
        <v>293.25</v>
      </c>
      <c r="O136">
        <v>349.83079999999995</v>
      </c>
      <c r="P136">
        <v>0</v>
      </c>
      <c r="U136">
        <v>4054.8091999999997</v>
      </c>
      <c r="V136">
        <v>3654.8091999999997</v>
      </c>
    </row>
    <row r="137" spans="1:22" x14ac:dyDescent="0.3">
      <c r="A137">
        <v>84</v>
      </c>
      <c r="B137" t="s">
        <v>156</v>
      </c>
      <c r="C137" t="s">
        <v>157</v>
      </c>
      <c r="E137">
        <v>16</v>
      </c>
      <c r="F137">
        <v>250.29</v>
      </c>
      <c r="G137">
        <v>4004.64</v>
      </c>
      <c r="H137">
        <v>400</v>
      </c>
      <c r="J137">
        <v>3651.01</v>
      </c>
      <c r="K137">
        <v>353.62999999999965</v>
      </c>
      <c r="L137">
        <v>0.16</v>
      </c>
      <c r="M137">
        <v>56.580799999999947</v>
      </c>
      <c r="N137">
        <v>293.25</v>
      </c>
      <c r="O137">
        <v>349.83079999999995</v>
      </c>
      <c r="P137">
        <v>0</v>
      </c>
      <c r="U137">
        <v>4054.8091999999997</v>
      </c>
      <c r="V137">
        <v>3654.8091999999997</v>
      </c>
    </row>
    <row r="138" spans="1:22" x14ac:dyDescent="0.3">
      <c r="A138">
        <v>54</v>
      </c>
      <c r="B138" t="s">
        <v>158</v>
      </c>
      <c r="C138" t="s">
        <v>159</v>
      </c>
      <c r="E138">
        <v>16</v>
      </c>
      <c r="F138">
        <v>250.29</v>
      </c>
      <c r="G138">
        <v>4004.64</v>
      </c>
      <c r="H138">
        <v>400</v>
      </c>
      <c r="J138">
        <v>3651.01</v>
      </c>
      <c r="K138">
        <v>353.62999999999965</v>
      </c>
      <c r="L138">
        <v>0.16</v>
      </c>
      <c r="M138">
        <v>56.580799999999947</v>
      </c>
      <c r="N138">
        <v>293.25</v>
      </c>
      <c r="O138">
        <v>349.83079999999995</v>
      </c>
      <c r="P138">
        <v>0</v>
      </c>
      <c r="U138">
        <v>4054.8091999999997</v>
      </c>
      <c r="V138">
        <v>3654.8091999999997</v>
      </c>
    </row>
    <row r="139" spans="1:22" x14ac:dyDescent="0.3">
      <c r="A139">
        <v>217</v>
      </c>
      <c r="B139" t="s">
        <v>160</v>
      </c>
      <c r="C139" t="s">
        <v>161</v>
      </c>
      <c r="E139">
        <v>16</v>
      </c>
      <c r="F139">
        <v>296.54000000000002</v>
      </c>
      <c r="G139">
        <v>4744.6400000000003</v>
      </c>
      <c r="H139">
        <v>400</v>
      </c>
      <c r="J139">
        <v>4244.01</v>
      </c>
      <c r="K139">
        <v>500.63000000000011</v>
      </c>
      <c r="L139">
        <v>0.1792</v>
      </c>
      <c r="M139">
        <v>89.712896000000029</v>
      </c>
      <c r="N139">
        <v>388.05</v>
      </c>
      <c r="O139">
        <v>477.76289600000007</v>
      </c>
      <c r="P139">
        <v>0</v>
      </c>
      <c r="U139">
        <v>4666.8771040000001</v>
      </c>
      <c r="V139">
        <v>4266.8771040000001</v>
      </c>
    </row>
    <row r="140" spans="1:22" x14ac:dyDescent="0.3">
      <c r="A140">
        <v>44</v>
      </c>
      <c r="B140" t="s">
        <v>162</v>
      </c>
      <c r="C140" t="s">
        <v>163</v>
      </c>
      <c r="E140">
        <v>16</v>
      </c>
      <c r="F140">
        <v>203.32</v>
      </c>
      <c r="G140">
        <v>3253.12</v>
      </c>
      <c r="H140">
        <v>400</v>
      </c>
      <c r="J140">
        <v>2077.5100000000002</v>
      </c>
      <c r="K140">
        <v>1175.6099999999997</v>
      </c>
      <c r="L140">
        <v>0.10879999999999999</v>
      </c>
      <c r="M140">
        <v>127.90636799999997</v>
      </c>
      <c r="N140">
        <v>121.95</v>
      </c>
      <c r="O140">
        <v>249.85636799999997</v>
      </c>
      <c r="U140">
        <v>3528.3636320000001</v>
      </c>
      <c r="V140">
        <v>3128.3636320000001</v>
      </c>
    </row>
    <row r="141" spans="1:22" x14ac:dyDescent="0.3">
      <c r="G141">
        <v>47024.959999999999</v>
      </c>
      <c r="H141">
        <v>3600</v>
      </c>
      <c r="I141">
        <v>0</v>
      </c>
      <c r="J141">
        <v>39819.600000000013</v>
      </c>
      <c r="K141">
        <v>7205.3599999999951</v>
      </c>
      <c r="L141">
        <v>1.7287999999999999</v>
      </c>
      <c r="M141">
        <v>1626.9895119999994</v>
      </c>
      <c r="N141">
        <v>3290.55</v>
      </c>
      <c r="O141">
        <v>4917.5395119999994</v>
      </c>
      <c r="P141">
        <v>125.1</v>
      </c>
      <c r="Q141">
        <v>0</v>
      </c>
      <c r="R141">
        <v>0</v>
      </c>
      <c r="S141">
        <v>0</v>
      </c>
      <c r="T141">
        <v>0</v>
      </c>
      <c r="U141">
        <v>45832.520488000002</v>
      </c>
      <c r="V141">
        <v>42232.520488000002</v>
      </c>
    </row>
    <row r="143" spans="1:22" s="41" customFormat="1" ht="18.75" x14ac:dyDescent="0.3">
      <c r="A143" s="69" t="s">
        <v>164</v>
      </c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</row>
    <row r="144" spans="1:22" s="41" customFormat="1" ht="24.95" customHeight="1" x14ac:dyDescent="0.3">
      <c r="A144" s="3" t="s">
        <v>5</v>
      </c>
      <c r="B144" s="3" t="s">
        <v>6</v>
      </c>
      <c r="C144" s="3" t="s">
        <v>7</v>
      </c>
      <c r="D144" s="3" t="s">
        <v>8</v>
      </c>
      <c r="E144" s="3" t="s">
        <v>9</v>
      </c>
      <c r="F144" s="3" t="s">
        <v>10</v>
      </c>
      <c r="G144" s="3" t="s">
        <v>11</v>
      </c>
      <c r="H144" s="3" t="s">
        <v>12</v>
      </c>
      <c r="I144" s="3" t="s">
        <v>13</v>
      </c>
      <c r="J144" s="5" t="s">
        <v>14</v>
      </c>
      <c r="K144" s="5" t="s">
        <v>15</v>
      </c>
      <c r="L144" s="5" t="s">
        <v>16</v>
      </c>
      <c r="M144" s="5" t="s">
        <v>17</v>
      </c>
      <c r="N144" s="3" t="s">
        <v>18</v>
      </c>
      <c r="O144" s="3" t="s">
        <v>19</v>
      </c>
      <c r="P144" s="3" t="s">
        <v>20</v>
      </c>
      <c r="Q144" s="3" t="s">
        <v>21</v>
      </c>
      <c r="R144" s="3" t="s">
        <v>22</v>
      </c>
      <c r="S144" s="3" t="s">
        <v>23</v>
      </c>
      <c r="T144" s="3" t="s">
        <v>24</v>
      </c>
      <c r="U144" s="3" t="s">
        <v>25</v>
      </c>
      <c r="V144" s="3" t="s">
        <v>26</v>
      </c>
    </row>
    <row r="145" spans="1:22" x14ac:dyDescent="0.3">
      <c r="A145">
        <v>11</v>
      </c>
      <c r="B145" t="s">
        <v>165</v>
      </c>
      <c r="C145" t="s">
        <v>166</v>
      </c>
      <c r="E145">
        <v>16</v>
      </c>
      <c r="F145">
        <v>594.66999999999996</v>
      </c>
      <c r="G145">
        <v>9514.7199999999993</v>
      </c>
      <c r="J145">
        <v>5081.01</v>
      </c>
      <c r="K145">
        <v>4433.7099999999991</v>
      </c>
      <c r="L145">
        <v>0.21360000000000001</v>
      </c>
      <c r="M145">
        <v>947.04045599999972</v>
      </c>
      <c r="N145">
        <v>538.20000000000005</v>
      </c>
      <c r="O145">
        <v>1485.2404559999998</v>
      </c>
      <c r="P145">
        <v>0</v>
      </c>
      <c r="U145">
        <v>8029.4795439999998</v>
      </c>
      <c r="V145">
        <v>8029.4795439999998</v>
      </c>
    </row>
    <row r="146" spans="1:22" x14ac:dyDescent="0.3">
      <c r="A146">
        <v>27</v>
      </c>
      <c r="B146" t="s">
        <v>167</v>
      </c>
      <c r="C146" t="s">
        <v>38</v>
      </c>
      <c r="E146">
        <v>16</v>
      </c>
      <c r="F146">
        <v>250.29</v>
      </c>
      <c r="G146">
        <v>4004.64</v>
      </c>
      <c r="H146">
        <v>400</v>
      </c>
      <c r="J146">
        <v>3651.01</v>
      </c>
      <c r="K146">
        <v>353.62999999999965</v>
      </c>
      <c r="L146">
        <v>0.16</v>
      </c>
      <c r="M146">
        <v>56.760799999999946</v>
      </c>
      <c r="N146">
        <v>293.25</v>
      </c>
      <c r="O146">
        <v>350.01079999999996</v>
      </c>
      <c r="P146">
        <v>0</v>
      </c>
      <c r="U146">
        <v>4054.6291999999994</v>
      </c>
      <c r="V146">
        <v>3654.6291999999994</v>
      </c>
    </row>
    <row r="147" spans="1:22" x14ac:dyDescent="0.3">
      <c r="A147">
        <v>66</v>
      </c>
      <c r="B147" t="s">
        <v>168</v>
      </c>
      <c r="C147" t="s">
        <v>169</v>
      </c>
      <c r="E147">
        <v>16</v>
      </c>
      <c r="F147">
        <v>157.46</v>
      </c>
      <c r="G147">
        <v>2519.36</v>
      </c>
      <c r="H147">
        <v>400</v>
      </c>
      <c r="I147">
        <v>157.46</v>
      </c>
      <c r="J147">
        <v>2077.5100000000002</v>
      </c>
      <c r="K147">
        <v>441.84999999999991</v>
      </c>
      <c r="L147">
        <v>0.10879999999999999</v>
      </c>
      <c r="M147">
        <v>48.073279999999997</v>
      </c>
      <c r="N147">
        <v>121.95</v>
      </c>
      <c r="O147">
        <v>170.02328</v>
      </c>
      <c r="U147">
        <v>2302.1467200000002</v>
      </c>
      <c r="V147">
        <v>1902.1467200000002</v>
      </c>
    </row>
    <row r="148" spans="1:22" x14ac:dyDescent="0.3">
      <c r="A148">
        <v>297</v>
      </c>
      <c r="B148" t="s">
        <v>170</v>
      </c>
      <c r="C148" t="s">
        <v>169</v>
      </c>
      <c r="E148">
        <v>16</v>
      </c>
      <c r="F148">
        <v>157.46</v>
      </c>
      <c r="G148">
        <v>2519.36</v>
      </c>
      <c r="H148">
        <v>400</v>
      </c>
      <c r="I148">
        <v>157.46</v>
      </c>
      <c r="J148">
        <v>2077.5100000000002</v>
      </c>
      <c r="K148">
        <v>441.84999999999991</v>
      </c>
      <c r="L148">
        <v>0.10879999999999999</v>
      </c>
      <c r="M148">
        <v>48.073279999999997</v>
      </c>
      <c r="N148">
        <v>121.95</v>
      </c>
      <c r="O148">
        <v>170.02328</v>
      </c>
      <c r="U148">
        <v>3067.1467200000002</v>
      </c>
      <c r="V148">
        <v>2667.1467200000002</v>
      </c>
    </row>
    <row r="149" spans="1:22" x14ac:dyDescent="0.3">
      <c r="A149">
        <v>41</v>
      </c>
      <c r="B149" t="s">
        <v>171</v>
      </c>
      <c r="C149" t="s">
        <v>169</v>
      </c>
      <c r="E149">
        <v>16</v>
      </c>
      <c r="F149">
        <v>157.46</v>
      </c>
      <c r="G149">
        <v>2519.36</v>
      </c>
      <c r="H149">
        <v>400</v>
      </c>
      <c r="I149">
        <v>157.46</v>
      </c>
      <c r="J149">
        <v>2077.5100000000002</v>
      </c>
      <c r="K149">
        <v>441.84999999999991</v>
      </c>
      <c r="L149">
        <v>0.10879999999999999</v>
      </c>
      <c r="M149">
        <v>48.073279999999997</v>
      </c>
      <c r="N149">
        <v>121.95</v>
      </c>
      <c r="O149">
        <v>170.02328</v>
      </c>
      <c r="U149">
        <v>3067.1467200000002</v>
      </c>
      <c r="V149">
        <v>2667.1467200000002</v>
      </c>
    </row>
    <row r="150" spans="1:22" x14ac:dyDescent="0.3">
      <c r="A150">
        <v>68</v>
      </c>
      <c r="B150" t="s">
        <v>172</v>
      </c>
      <c r="C150" t="s">
        <v>169</v>
      </c>
      <c r="E150">
        <v>16</v>
      </c>
      <c r="F150">
        <v>157.46</v>
      </c>
      <c r="G150">
        <v>2519.36</v>
      </c>
      <c r="H150">
        <v>400</v>
      </c>
      <c r="J150">
        <v>2077.5100000000002</v>
      </c>
      <c r="K150">
        <v>441.84999999999991</v>
      </c>
      <c r="L150">
        <v>0.10879999999999999</v>
      </c>
      <c r="M150">
        <v>48.073279999999997</v>
      </c>
      <c r="N150">
        <v>121.95</v>
      </c>
      <c r="O150">
        <v>170.02328</v>
      </c>
      <c r="U150">
        <v>2909.6867200000002</v>
      </c>
      <c r="V150">
        <v>2509.6867200000002</v>
      </c>
    </row>
    <row r="151" spans="1:22" x14ac:dyDescent="0.3">
      <c r="G151">
        <v>23596.799999999999</v>
      </c>
      <c r="H151">
        <v>2000</v>
      </c>
      <c r="I151">
        <v>472.38</v>
      </c>
      <c r="J151">
        <v>17042.060000000001</v>
      </c>
      <c r="K151">
        <v>6554.74</v>
      </c>
      <c r="L151">
        <v>0.80880000000000007</v>
      </c>
      <c r="M151">
        <v>1196.0943759999998</v>
      </c>
      <c r="N151">
        <v>1319.2500000000002</v>
      </c>
      <c r="O151">
        <v>2515.3443759999996</v>
      </c>
      <c r="P151">
        <v>641.4</v>
      </c>
      <c r="Q151">
        <v>0</v>
      </c>
      <c r="R151">
        <v>765</v>
      </c>
      <c r="S151">
        <v>0</v>
      </c>
      <c r="T151">
        <v>0</v>
      </c>
      <c r="U151">
        <v>23430.235624000001</v>
      </c>
      <c r="V151">
        <v>21430.235624000001</v>
      </c>
    </row>
    <row r="153" spans="1:22" s="41" customFormat="1" ht="18.75" x14ac:dyDescent="0.3">
      <c r="A153" s="69" t="s">
        <v>173</v>
      </c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</row>
    <row r="154" spans="1:22" s="41" customFormat="1" ht="24.95" customHeight="1" x14ac:dyDescent="0.3">
      <c r="A154" s="3" t="s">
        <v>5</v>
      </c>
      <c r="B154" s="3" t="s">
        <v>6</v>
      </c>
      <c r="C154" s="3" t="s">
        <v>7</v>
      </c>
      <c r="D154" s="3" t="s">
        <v>8</v>
      </c>
      <c r="E154" s="3" t="s">
        <v>9</v>
      </c>
      <c r="F154" s="3" t="s">
        <v>10</v>
      </c>
      <c r="G154" s="3" t="s">
        <v>11</v>
      </c>
      <c r="H154" s="3" t="s">
        <v>12</v>
      </c>
      <c r="I154" s="3" t="s">
        <v>13</v>
      </c>
      <c r="J154" s="5" t="s">
        <v>14</v>
      </c>
      <c r="K154" s="5" t="s">
        <v>15</v>
      </c>
      <c r="L154" s="5" t="s">
        <v>16</v>
      </c>
      <c r="M154" s="5" t="s">
        <v>17</v>
      </c>
      <c r="N154" s="3" t="s">
        <v>18</v>
      </c>
      <c r="O154" s="3" t="s">
        <v>19</v>
      </c>
      <c r="P154" s="3" t="s">
        <v>20</v>
      </c>
      <c r="Q154" s="3" t="s">
        <v>21</v>
      </c>
      <c r="R154" s="3" t="s">
        <v>22</v>
      </c>
      <c r="S154" s="3" t="s">
        <v>23</v>
      </c>
      <c r="T154" s="3" t="s">
        <v>24</v>
      </c>
      <c r="U154" s="3" t="s">
        <v>25</v>
      </c>
      <c r="V154" s="3" t="s">
        <v>26</v>
      </c>
    </row>
    <row r="155" spans="1:22" x14ac:dyDescent="0.3">
      <c r="A155">
        <v>228</v>
      </c>
      <c r="B155" t="s">
        <v>174</v>
      </c>
      <c r="C155" t="s">
        <v>175</v>
      </c>
      <c r="E155">
        <v>16</v>
      </c>
      <c r="F155">
        <v>594.66999999999996</v>
      </c>
      <c r="G155">
        <v>9514.7199999999993</v>
      </c>
      <c r="J155">
        <v>5081.01</v>
      </c>
      <c r="K155">
        <v>4433.7099999999991</v>
      </c>
      <c r="L155">
        <v>0.21360000000000001</v>
      </c>
      <c r="M155">
        <v>947.04045599999972</v>
      </c>
      <c r="N155">
        <v>538.20000000000005</v>
      </c>
      <c r="O155">
        <v>1485.2404559999998</v>
      </c>
      <c r="P155">
        <v>0</v>
      </c>
      <c r="U155">
        <v>8029.4795439999998</v>
      </c>
      <c r="V155">
        <v>8029.4795439999998</v>
      </c>
    </row>
    <row r="156" spans="1:22" x14ac:dyDescent="0.3">
      <c r="A156">
        <v>15</v>
      </c>
      <c r="B156" t="s">
        <v>176</v>
      </c>
      <c r="C156" t="s">
        <v>38</v>
      </c>
      <c r="E156">
        <v>16</v>
      </c>
      <c r="F156">
        <v>250.29</v>
      </c>
      <c r="P156">
        <v>0</v>
      </c>
      <c r="U156">
        <v>0</v>
      </c>
      <c r="V156">
        <v>0</v>
      </c>
    </row>
    <row r="157" spans="1:22" x14ac:dyDescent="0.3">
      <c r="A157">
        <v>21</v>
      </c>
      <c r="B157" t="s">
        <v>177</v>
      </c>
      <c r="C157" t="s">
        <v>178</v>
      </c>
      <c r="E157">
        <v>16</v>
      </c>
      <c r="F157">
        <v>250.29</v>
      </c>
      <c r="G157">
        <v>4004.64</v>
      </c>
      <c r="H157">
        <v>400</v>
      </c>
      <c r="J157">
        <v>3651.01</v>
      </c>
      <c r="K157">
        <v>353.62999999999965</v>
      </c>
      <c r="L157">
        <v>0.16</v>
      </c>
      <c r="M157">
        <v>56.580799999999947</v>
      </c>
      <c r="N157">
        <v>293.25</v>
      </c>
      <c r="O157">
        <v>349.83079999999995</v>
      </c>
      <c r="P157">
        <v>0</v>
      </c>
      <c r="U157">
        <v>4054.8091999999997</v>
      </c>
      <c r="V157">
        <v>3654.8091999999997</v>
      </c>
    </row>
    <row r="158" spans="1:22" x14ac:dyDescent="0.3">
      <c r="A158">
        <v>231</v>
      </c>
      <c r="B158" t="s">
        <v>179</v>
      </c>
      <c r="C158" t="s">
        <v>180</v>
      </c>
      <c r="E158">
        <v>16</v>
      </c>
      <c r="F158">
        <v>296.54000000000002</v>
      </c>
      <c r="G158">
        <v>4744.6400000000003</v>
      </c>
      <c r="H158">
        <v>400</v>
      </c>
      <c r="J158">
        <v>5081.01</v>
      </c>
      <c r="K158">
        <v>-336.36999999999989</v>
      </c>
      <c r="L158">
        <v>0.21360000000000001</v>
      </c>
      <c r="M158">
        <v>89.712896000000029</v>
      </c>
      <c r="N158">
        <v>388.05</v>
      </c>
      <c r="O158">
        <v>477.76289600000007</v>
      </c>
      <c r="P158">
        <v>0</v>
      </c>
      <c r="U158">
        <v>3616.8771040000001</v>
      </c>
      <c r="V158">
        <v>3216.8771040000001</v>
      </c>
    </row>
    <row r="159" spans="1:22" x14ac:dyDescent="0.3">
      <c r="A159">
        <v>227</v>
      </c>
      <c r="B159" t="s">
        <v>176</v>
      </c>
      <c r="C159" t="s">
        <v>115</v>
      </c>
      <c r="E159">
        <v>16</v>
      </c>
      <c r="F159">
        <v>250.29</v>
      </c>
      <c r="J159" t="e">
        <v>#N/A</v>
      </c>
      <c r="K159" t="e">
        <v>#N/A</v>
      </c>
      <c r="L159" t="e">
        <v>#N/A</v>
      </c>
      <c r="M159">
        <v>-584.16160000000002</v>
      </c>
      <c r="N159">
        <v>293.25</v>
      </c>
      <c r="U159">
        <v>0</v>
      </c>
      <c r="V159">
        <v>0</v>
      </c>
    </row>
    <row r="160" spans="1:22" x14ac:dyDescent="0.3">
      <c r="A160">
        <v>47</v>
      </c>
      <c r="B160" t="s">
        <v>181</v>
      </c>
      <c r="C160" t="s">
        <v>115</v>
      </c>
      <c r="E160">
        <v>16</v>
      </c>
      <c r="F160">
        <v>250.29</v>
      </c>
      <c r="J160" t="e">
        <v>#N/A</v>
      </c>
      <c r="K160" t="e">
        <v>#N/A</v>
      </c>
      <c r="L160" t="e">
        <v>#N/A</v>
      </c>
      <c r="M160">
        <v>-584.16160000000002</v>
      </c>
      <c r="N160">
        <v>293.25</v>
      </c>
      <c r="U160">
        <v>0</v>
      </c>
      <c r="V160">
        <v>0</v>
      </c>
    </row>
    <row r="161" spans="1:22" x14ac:dyDescent="0.3">
      <c r="A161">
        <v>308</v>
      </c>
      <c r="B161" t="s">
        <v>182</v>
      </c>
      <c r="C161" t="s">
        <v>115</v>
      </c>
      <c r="E161">
        <v>16</v>
      </c>
      <c r="F161">
        <v>250.29</v>
      </c>
      <c r="G161">
        <v>4004.64</v>
      </c>
      <c r="H161">
        <v>400</v>
      </c>
      <c r="J161" t="e">
        <v>#N/A</v>
      </c>
      <c r="K161" t="e">
        <v>#N/A</v>
      </c>
      <c r="L161" t="e">
        <v>#N/A</v>
      </c>
      <c r="M161">
        <v>56.580799999999947</v>
      </c>
      <c r="N161">
        <v>293.25</v>
      </c>
      <c r="O161">
        <v>349.83079999999995</v>
      </c>
      <c r="U161">
        <v>4054.8091999999997</v>
      </c>
      <c r="V161">
        <v>3654.8091999999997</v>
      </c>
    </row>
    <row r="162" spans="1:22" x14ac:dyDescent="0.3">
      <c r="G162">
        <v>22268.639999999999</v>
      </c>
      <c r="H162">
        <v>1200</v>
      </c>
      <c r="I162">
        <v>0</v>
      </c>
      <c r="J162" t="e">
        <v>#N/A</v>
      </c>
      <c r="K162" t="e">
        <v>#N/A</v>
      </c>
      <c r="L162" t="e">
        <v>#N/A</v>
      </c>
      <c r="M162">
        <v>-74.989048000000366</v>
      </c>
      <c r="N162">
        <v>2099.25</v>
      </c>
      <c r="O162">
        <v>2662.6649520000001</v>
      </c>
      <c r="P162">
        <v>0</v>
      </c>
      <c r="Q162">
        <v>1050</v>
      </c>
      <c r="R162">
        <v>0</v>
      </c>
      <c r="S162">
        <v>0</v>
      </c>
      <c r="T162">
        <v>0</v>
      </c>
      <c r="U162">
        <v>19755.975048</v>
      </c>
      <c r="V162">
        <v>18555.975048</v>
      </c>
    </row>
    <row r="164" spans="1:22" s="41" customFormat="1" ht="18.75" x14ac:dyDescent="0.3">
      <c r="A164" s="69" t="s">
        <v>183</v>
      </c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</row>
    <row r="165" spans="1:22" s="41" customFormat="1" ht="24.95" customHeight="1" x14ac:dyDescent="0.3">
      <c r="A165" s="3" t="s">
        <v>5</v>
      </c>
      <c r="B165" s="3" t="s">
        <v>6</v>
      </c>
      <c r="C165" s="3" t="s">
        <v>7</v>
      </c>
      <c r="D165" s="3" t="s">
        <v>8</v>
      </c>
      <c r="E165" s="3" t="s">
        <v>9</v>
      </c>
      <c r="F165" s="3" t="s">
        <v>10</v>
      </c>
      <c r="G165" s="3" t="s">
        <v>11</v>
      </c>
      <c r="H165" s="3" t="s">
        <v>12</v>
      </c>
      <c r="I165" s="3" t="s">
        <v>13</v>
      </c>
      <c r="J165" s="5" t="s">
        <v>14</v>
      </c>
      <c r="K165" s="5" t="s">
        <v>15</v>
      </c>
      <c r="L165" s="5" t="s">
        <v>16</v>
      </c>
      <c r="M165" s="5" t="s">
        <v>17</v>
      </c>
      <c r="N165" s="3" t="s">
        <v>18</v>
      </c>
      <c r="O165" s="3" t="s">
        <v>19</v>
      </c>
      <c r="P165" s="3" t="s">
        <v>20</v>
      </c>
      <c r="Q165" s="3" t="s">
        <v>21</v>
      </c>
      <c r="R165" s="3" t="s">
        <v>22</v>
      </c>
      <c r="S165" s="3" t="s">
        <v>23</v>
      </c>
      <c r="T165" s="3" t="s">
        <v>24</v>
      </c>
      <c r="U165" s="3" t="s">
        <v>25</v>
      </c>
      <c r="V165" s="3" t="s">
        <v>26</v>
      </c>
    </row>
    <row r="166" spans="1:22" x14ac:dyDescent="0.3">
      <c r="A166">
        <v>183</v>
      </c>
      <c r="B166" t="s">
        <v>184</v>
      </c>
      <c r="C166" t="s">
        <v>185</v>
      </c>
      <c r="E166">
        <v>16</v>
      </c>
      <c r="F166">
        <v>594.66999999999996</v>
      </c>
      <c r="G166">
        <v>9514.7199999999993</v>
      </c>
      <c r="J166">
        <v>5081.01</v>
      </c>
      <c r="K166">
        <v>4433.7099999999991</v>
      </c>
      <c r="L166">
        <v>0.21360000000000001</v>
      </c>
      <c r="M166">
        <v>947.04045599999972</v>
      </c>
      <c r="N166">
        <v>538.20000000000005</v>
      </c>
      <c r="O166">
        <v>1485.2404559999998</v>
      </c>
      <c r="P166">
        <v>0</v>
      </c>
      <c r="U166">
        <v>8029.4795439999998</v>
      </c>
      <c r="V166">
        <v>8029.4795439999998</v>
      </c>
    </row>
    <row r="167" spans="1:22" x14ac:dyDescent="0.3">
      <c r="A167">
        <v>315</v>
      </c>
      <c r="B167" t="s">
        <v>186</v>
      </c>
      <c r="C167" t="s">
        <v>187</v>
      </c>
      <c r="E167">
        <v>16</v>
      </c>
      <c r="F167">
        <v>393.95</v>
      </c>
      <c r="G167">
        <v>6303.2</v>
      </c>
      <c r="H167">
        <v>400</v>
      </c>
      <c r="J167">
        <v>5081.01</v>
      </c>
      <c r="K167">
        <v>1222.1899999999996</v>
      </c>
      <c r="L167">
        <v>0.21360000000000001</v>
      </c>
      <c r="M167">
        <v>261.05978399999992</v>
      </c>
      <c r="N167">
        <v>538.20000000000005</v>
      </c>
      <c r="O167">
        <v>799.25978399999997</v>
      </c>
      <c r="P167">
        <v>0</v>
      </c>
      <c r="U167">
        <v>5903.940216</v>
      </c>
      <c r="V167">
        <v>5503.940216</v>
      </c>
    </row>
    <row r="168" spans="1:22" x14ac:dyDescent="0.3">
      <c r="A168">
        <v>24</v>
      </c>
      <c r="B168" t="s">
        <v>188</v>
      </c>
      <c r="C168" t="s">
        <v>38</v>
      </c>
      <c r="E168">
        <v>16</v>
      </c>
      <c r="F168">
        <v>250.29</v>
      </c>
      <c r="G168">
        <v>4004.64</v>
      </c>
      <c r="H168">
        <v>400</v>
      </c>
      <c r="J168">
        <v>3651.01</v>
      </c>
      <c r="K168">
        <v>353.62999999999965</v>
      </c>
      <c r="L168">
        <v>0.16</v>
      </c>
      <c r="M168">
        <v>56.580799999999947</v>
      </c>
      <c r="N168">
        <v>293.25</v>
      </c>
      <c r="O168">
        <v>349.83079999999995</v>
      </c>
      <c r="P168">
        <v>0</v>
      </c>
      <c r="U168">
        <v>3004.8091999999997</v>
      </c>
      <c r="V168">
        <v>2604.8091999999997</v>
      </c>
    </row>
    <row r="169" spans="1:22" x14ac:dyDescent="0.3">
      <c r="B169" t="s">
        <v>95</v>
      </c>
      <c r="C169" t="s">
        <v>178</v>
      </c>
      <c r="E169">
        <v>16</v>
      </c>
      <c r="F169">
        <v>340.43</v>
      </c>
    </row>
    <row r="170" spans="1:22" x14ac:dyDescent="0.3">
      <c r="A170">
        <v>17</v>
      </c>
      <c r="B170" t="s">
        <v>189</v>
      </c>
      <c r="C170" t="s">
        <v>190</v>
      </c>
      <c r="E170">
        <v>16</v>
      </c>
      <c r="F170">
        <v>296.54000000000002</v>
      </c>
      <c r="G170">
        <v>4744.6400000000003</v>
      </c>
      <c r="H170">
        <v>400</v>
      </c>
      <c r="J170">
        <v>5081.01</v>
      </c>
      <c r="K170">
        <v>-336.36999999999989</v>
      </c>
      <c r="L170">
        <v>0.21360000000000001</v>
      </c>
      <c r="M170">
        <v>89.712896000000029</v>
      </c>
      <c r="N170">
        <v>388.05</v>
      </c>
      <c r="O170">
        <v>477.76289600000007</v>
      </c>
      <c r="U170">
        <v>4666.8771040000001</v>
      </c>
      <c r="V170">
        <v>4266.8771040000001</v>
      </c>
    </row>
    <row r="171" spans="1:22" x14ac:dyDescent="0.3">
      <c r="A171">
        <v>39</v>
      </c>
      <c r="B171" t="s">
        <v>191</v>
      </c>
      <c r="C171" t="s">
        <v>192</v>
      </c>
      <c r="E171">
        <v>16</v>
      </c>
      <c r="F171">
        <v>250.29</v>
      </c>
      <c r="G171">
        <v>4004.64</v>
      </c>
      <c r="H171">
        <v>400</v>
      </c>
      <c r="J171">
        <v>3651.01</v>
      </c>
      <c r="K171">
        <v>353.62999999999965</v>
      </c>
      <c r="L171">
        <v>0.16</v>
      </c>
      <c r="M171">
        <v>56.580799999999947</v>
      </c>
      <c r="N171">
        <v>293.25</v>
      </c>
      <c r="O171">
        <v>349.83079999999995</v>
      </c>
      <c r="P171">
        <v>0</v>
      </c>
      <c r="U171">
        <v>4054.8091999999997</v>
      </c>
      <c r="V171">
        <v>3654.8091999999997</v>
      </c>
    </row>
    <row r="172" spans="1:22" x14ac:dyDescent="0.3">
      <c r="A172">
        <v>136</v>
      </c>
      <c r="B172" t="s">
        <v>193</v>
      </c>
      <c r="C172" t="s">
        <v>194</v>
      </c>
      <c r="E172">
        <v>16</v>
      </c>
      <c r="F172">
        <v>250.29</v>
      </c>
      <c r="G172">
        <v>4004.64</v>
      </c>
      <c r="H172">
        <v>400</v>
      </c>
      <c r="I172">
        <v>250.29</v>
      </c>
      <c r="J172">
        <v>3651.01</v>
      </c>
      <c r="K172">
        <v>353.62999999999965</v>
      </c>
      <c r="L172">
        <v>0.16</v>
      </c>
      <c r="M172">
        <v>56.580799999999947</v>
      </c>
      <c r="N172">
        <v>293.25</v>
      </c>
      <c r="O172">
        <v>349.83079999999995</v>
      </c>
      <c r="P172">
        <v>0</v>
      </c>
      <c r="U172">
        <v>4305.0991999999997</v>
      </c>
      <c r="V172">
        <v>3905.0991999999997</v>
      </c>
    </row>
    <row r="173" spans="1:22" x14ac:dyDescent="0.3">
      <c r="A173">
        <v>288</v>
      </c>
      <c r="B173" t="s">
        <v>195</v>
      </c>
      <c r="C173" t="s">
        <v>196</v>
      </c>
      <c r="E173">
        <v>16</v>
      </c>
      <c r="F173">
        <v>250.29</v>
      </c>
      <c r="G173">
        <v>4004.64</v>
      </c>
      <c r="H173">
        <v>400</v>
      </c>
      <c r="I173">
        <v>250.29</v>
      </c>
      <c r="J173">
        <v>3651.01</v>
      </c>
      <c r="K173">
        <v>353.62999999999965</v>
      </c>
      <c r="L173">
        <v>0.16</v>
      </c>
      <c r="M173">
        <v>56.580799999999947</v>
      </c>
      <c r="N173">
        <v>293.25</v>
      </c>
      <c r="O173">
        <v>349.83079999999995</v>
      </c>
      <c r="P173">
        <v>0</v>
      </c>
      <c r="U173">
        <v>3621.0991999999997</v>
      </c>
      <c r="V173">
        <v>3221.0991999999997</v>
      </c>
    </row>
    <row r="174" spans="1:22" x14ac:dyDescent="0.3">
      <c r="A174">
        <v>212</v>
      </c>
      <c r="B174" t="s">
        <v>197</v>
      </c>
      <c r="C174" t="s">
        <v>198</v>
      </c>
      <c r="E174">
        <v>16</v>
      </c>
      <c r="F174">
        <v>393.95</v>
      </c>
      <c r="G174">
        <v>6303.2</v>
      </c>
      <c r="H174">
        <v>400</v>
      </c>
      <c r="J174">
        <v>5081.01</v>
      </c>
      <c r="K174">
        <v>1222.1899999999996</v>
      </c>
      <c r="L174">
        <v>0.21360000000000001</v>
      </c>
      <c r="M174">
        <v>261.05978399999992</v>
      </c>
      <c r="N174">
        <v>538.20000000000005</v>
      </c>
      <c r="O174">
        <v>799.25978399999997</v>
      </c>
      <c r="P174">
        <v>0</v>
      </c>
      <c r="U174">
        <v>5903.940216</v>
      </c>
      <c r="V174">
        <v>5503.940216</v>
      </c>
    </row>
    <row r="175" spans="1:22" x14ac:dyDescent="0.3">
      <c r="A175">
        <v>20</v>
      </c>
      <c r="B175" t="s">
        <v>199</v>
      </c>
      <c r="C175" t="s">
        <v>178</v>
      </c>
      <c r="E175">
        <v>16</v>
      </c>
      <c r="F175">
        <v>340.43</v>
      </c>
      <c r="G175">
        <v>5446.88</v>
      </c>
      <c r="H175">
        <v>400</v>
      </c>
      <c r="J175" t="e">
        <v>#N/A</v>
      </c>
      <c r="K175" t="e">
        <v>#N/A</v>
      </c>
      <c r="L175" t="e">
        <v>#N/A</v>
      </c>
      <c r="M175" t="e">
        <v>#N/A</v>
      </c>
      <c r="N175" t="e">
        <v>#N/A</v>
      </c>
      <c r="O175">
        <v>616.35</v>
      </c>
      <c r="U175">
        <v>5230.53</v>
      </c>
      <c r="V175">
        <v>4830.53</v>
      </c>
    </row>
    <row r="176" spans="1:22" x14ac:dyDescent="0.3">
      <c r="G176">
        <v>48331.19999999999</v>
      </c>
      <c r="H176">
        <v>3200</v>
      </c>
      <c r="I176">
        <v>500.58</v>
      </c>
      <c r="J176" t="e">
        <v>#N/A</v>
      </c>
      <c r="K176" t="e">
        <v>#N/A</v>
      </c>
      <c r="L176" t="e">
        <v>#N/A</v>
      </c>
      <c r="M176" t="e">
        <v>#N/A</v>
      </c>
      <c r="N176" t="e">
        <v>#N/A</v>
      </c>
      <c r="O176">
        <v>5577.1961199999996</v>
      </c>
      <c r="P176">
        <v>0</v>
      </c>
      <c r="Q176">
        <v>1050</v>
      </c>
      <c r="R176">
        <v>684</v>
      </c>
      <c r="S176">
        <v>0</v>
      </c>
      <c r="T176">
        <v>0</v>
      </c>
      <c r="U176">
        <v>44720.583879999998</v>
      </c>
      <c r="V176">
        <v>41520.583879999998</v>
      </c>
    </row>
    <row r="178" spans="1:22" s="2" customFormat="1" ht="22.5" customHeight="1" x14ac:dyDescent="0.3">
      <c r="A178" s="74" t="s">
        <v>200</v>
      </c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6"/>
    </row>
    <row r="179" spans="1:22" s="2" customFormat="1" ht="24.95" customHeight="1" x14ac:dyDescent="0.3">
      <c r="A179" s="3" t="s">
        <v>5</v>
      </c>
      <c r="B179" s="3" t="s">
        <v>6</v>
      </c>
      <c r="C179" s="3" t="s">
        <v>7</v>
      </c>
      <c r="D179" s="3" t="s">
        <v>8</v>
      </c>
      <c r="E179" s="3" t="s">
        <v>9</v>
      </c>
      <c r="F179" s="3" t="s">
        <v>10</v>
      </c>
      <c r="G179" s="3" t="s">
        <v>11</v>
      </c>
      <c r="H179" s="3" t="s">
        <v>12</v>
      </c>
      <c r="I179" s="3" t="s">
        <v>13</v>
      </c>
      <c r="J179" s="5" t="s">
        <v>14</v>
      </c>
      <c r="K179" s="5" t="s">
        <v>15</v>
      </c>
      <c r="L179" s="5" t="s">
        <v>16</v>
      </c>
      <c r="M179" s="5" t="s">
        <v>17</v>
      </c>
      <c r="N179" s="3" t="s">
        <v>18</v>
      </c>
      <c r="O179" s="3" t="s">
        <v>19</v>
      </c>
      <c r="P179" s="3" t="s">
        <v>20</v>
      </c>
      <c r="Q179" s="3" t="s">
        <v>21</v>
      </c>
      <c r="R179" s="3" t="s">
        <v>22</v>
      </c>
      <c r="S179" s="3" t="s">
        <v>23</v>
      </c>
      <c r="T179" s="3" t="s">
        <v>24</v>
      </c>
      <c r="U179" s="3" t="s">
        <v>25</v>
      </c>
      <c r="V179" s="3" t="s">
        <v>26</v>
      </c>
    </row>
    <row r="180" spans="1:22" x14ac:dyDescent="0.3">
      <c r="A180">
        <v>67</v>
      </c>
      <c r="B180" t="s">
        <v>201</v>
      </c>
      <c r="C180" t="s">
        <v>202</v>
      </c>
      <c r="E180">
        <v>16</v>
      </c>
      <c r="F180">
        <v>594.66999999999996</v>
      </c>
      <c r="G180">
        <v>9514.7199999999993</v>
      </c>
      <c r="J180">
        <v>5081.01</v>
      </c>
      <c r="K180">
        <v>4433.7099999999991</v>
      </c>
      <c r="L180">
        <v>0.21360000000000001</v>
      </c>
      <c r="M180">
        <v>947.04045599999972</v>
      </c>
      <c r="N180">
        <v>538.20000000000005</v>
      </c>
      <c r="O180">
        <v>1485.2404559999998</v>
      </c>
      <c r="P180">
        <v>0</v>
      </c>
      <c r="U180">
        <v>5875.4795439999998</v>
      </c>
      <c r="V180">
        <v>5875.4795439999998</v>
      </c>
    </row>
    <row r="181" spans="1:22" x14ac:dyDescent="0.3">
      <c r="A181">
        <v>65</v>
      </c>
      <c r="B181" t="s">
        <v>203</v>
      </c>
      <c r="C181" t="s">
        <v>204</v>
      </c>
      <c r="E181">
        <v>16</v>
      </c>
      <c r="F181">
        <v>393.95</v>
      </c>
      <c r="G181">
        <v>6303.2</v>
      </c>
      <c r="H181">
        <v>400</v>
      </c>
      <c r="J181">
        <v>5081.01</v>
      </c>
      <c r="K181">
        <v>1222.1899999999996</v>
      </c>
      <c r="L181">
        <v>0.21360000000000001</v>
      </c>
      <c r="M181">
        <v>261.05978399999992</v>
      </c>
      <c r="N181">
        <v>538.20000000000005</v>
      </c>
      <c r="O181">
        <v>799.25978399999997</v>
      </c>
      <c r="P181">
        <v>0</v>
      </c>
      <c r="U181">
        <v>5903.940216</v>
      </c>
      <c r="V181">
        <v>5503.940216</v>
      </c>
    </row>
    <row r="182" spans="1:22" x14ac:dyDescent="0.3">
      <c r="A182">
        <v>63</v>
      </c>
      <c r="B182" t="s">
        <v>205</v>
      </c>
      <c r="C182" t="s">
        <v>147</v>
      </c>
      <c r="E182">
        <v>16</v>
      </c>
      <c r="F182">
        <v>250.29</v>
      </c>
      <c r="G182">
        <v>4004.64</v>
      </c>
      <c r="H182">
        <v>400</v>
      </c>
      <c r="J182">
        <v>3651.01</v>
      </c>
      <c r="K182">
        <v>353.62999999999965</v>
      </c>
      <c r="L182">
        <v>0.16</v>
      </c>
      <c r="M182">
        <v>56.580799999999947</v>
      </c>
      <c r="N182">
        <v>293.25</v>
      </c>
      <c r="O182">
        <v>349.83079999999995</v>
      </c>
      <c r="P182">
        <v>0</v>
      </c>
      <c r="U182">
        <v>4054.8091999999997</v>
      </c>
      <c r="V182">
        <v>3654.8091999999997</v>
      </c>
    </row>
    <row r="183" spans="1:22" x14ac:dyDescent="0.3">
      <c r="A183">
        <v>72</v>
      </c>
      <c r="B183" t="s">
        <v>206</v>
      </c>
      <c r="C183" t="s">
        <v>207</v>
      </c>
      <c r="E183">
        <v>16</v>
      </c>
      <c r="F183">
        <v>296.54000000000002</v>
      </c>
      <c r="G183">
        <v>4744.6400000000003</v>
      </c>
      <c r="H183">
        <v>400</v>
      </c>
      <c r="J183" t="e">
        <v>#REF!</v>
      </c>
      <c r="K183" t="e">
        <v>#REF!</v>
      </c>
      <c r="L183" t="e">
        <v>#REF!</v>
      </c>
      <c r="M183">
        <v>89.712896000000029</v>
      </c>
      <c r="N183">
        <v>388.05</v>
      </c>
      <c r="O183">
        <v>477.76289600000007</v>
      </c>
      <c r="P183">
        <v>0</v>
      </c>
      <c r="U183">
        <v>3050.8771040000001</v>
      </c>
      <c r="V183">
        <v>2650.8771040000001</v>
      </c>
    </row>
    <row r="184" spans="1:22" x14ac:dyDescent="0.3">
      <c r="G184">
        <v>24567.199999999997</v>
      </c>
      <c r="H184">
        <v>1200</v>
      </c>
      <c r="I184">
        <v>0</v>
      </c>
      <c r="J184" t="e">
        <v>#REF!</v>
      </c>
      <c r="K184" t="e">
        <v>#REF!</v>
      </c>
      <c r="L184" t="e">
        <v>#REF!</v>
      </c>
      <c r="M184">
        <v>1354.3939359999997</v>
      </c>
      <c r="N184">
        <v>1757.7</v>
      </c>
      <c r="O184">
        <v>3112.0939360000002</v>
      </c>
      <c r="P184">
        <v>0</v>
      </c>
      <c r="Q184">
        <v>0</v>
      </c>
      <c r="R184">
        <v>2770</v>
      </c>
      <c r="S184">
        <v>0</v>
      </c>
      <c r="T184">
        <v>1000</v>
      </c>
      <c r="U184">
        <v>18885.106064</v>
      </c>
      <c r="V184">
        <v>17685.106064</v>
      </c>
    </row>
    <row r="186" spans="1:22" s="41" customFormat="1" ht="17.25" customHeight="1" x14ac:dyDescent="0.3">
      <c r="A186" s="69" t="s">
        <v>208</v>
      </c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</row>
    <row r="187" spans="1:22" s="41" customFormat="1" ht="27" customHeight="1" x14ac:dyDescent="0.3">
      <c r="A187" s="3" t="s">
        <v>5</v>
      </c>
      <c r="B187" s="3" t="s">
        <v>6</v>
      </c>
      <c r="C187" s="3" t="s">
        <v>7</v>
      </c>
      <c r="D187" s="3" t="s">
        <v>8</v>
      </c>
      <c r="E187" s="3" t="s">
        <v>9</v>
      </c>
      <c r="F187" s="3" t="s">
        <v>10</v>
      </c>
      <c r="G187" s="3" t="s">
        <v>11</v>
      </c>
      <c r="H187" s="3" t="s">
        <v>12</v>
      </c>
      <c r="I187" s="3" t="s">
        <v>13</v>
      </c>
      <c r="J187" s="5" t="s">
        <v>14</v>
      </c>
      <c r="K187" s="5" t="s">
        <v>15</v>
      </c>
      <c r="L187" s="5" t="s">
        <v>16</v>
      </c>
      <c r="M187" s="5" t="s">
        <v>17</v>
      </c>
      <c r="N187" s="3" t="s">
        <v>18</v>
      </c>
      <c r="O187" s="3" t="s">
        <v>19</v>
      </c>
      <c r="P187" s="3" t="s">
        <v>20</v>
      </c>
      <c r="Q187" s="3" t="s">
        <v>21</v>
      </c>
      <c r="R187" s="3" t="s">
        <v>22</v>
      </c>
      <c r="S187" s="3" t="s">
        <v>23</v>
      </c>
      <c r="T187" s="3" t="s">
        <v>24</v>
      </c>
      <c r="U187" s="3" t="s">
        <v>25</v>
      </c>
      <c r="V187" s="3" t="s">
        <v>26</v>
      </c>
    </row>
    <row r="188" spans="1:22" x14ac:dyDescent="0.3">
      <c r="A188">
        <v>232</v>
      </c>
      <c r="B188" t="s">
        <v>209</v>
      </c>
      <c r="C188" t="s">
        <v>210</v>
      </c>
      <c r="E188">
        <v>16</v>
      </c>
      <c r="F188">
        <v>594.66999999999996</v>
      </c>
      <c r="G188">
        <v>9514.7199999999993</v>
      </c>
      <c r="J188">
        <v>5081.01</v>
      </c>
      <c r="K188">
        <v>4433.7099999999991</v>
      </c>
      <c r="L188">
        <v>0.21360000000000001</v>
      </c>
      <c r="M188">
        <v>947.04045599999972</v>
      </c>
      <c r="N188">
        <v>538.20000000000005</v>
      </c>
      <c r="O188">
        <v>1485.2404559999998</v>
      </c>
      <c r="P188">
        <v>0</v>
      </c>
      <c r="U188">
        <v>8029.4795439999998</v>
      </c>
      <c r="V188">
        <v>8029.4795439999998</v>
      </c>
    </row>
    <row r="189" spans="1:22" x14ac:dyDescent="0.3">
      <c r="A189">
        <v>178</v>
      </c>
      <c r="B189" t="s">
        <v>211</v>
      </c>
      <c r="C189" t="s">
        <v>73</v>
      </c>
      <c r="E189">
        <v>16</v>
      </c>
      <c r="F189">
        <v>250.29</v>
      </c>
      <c r="G189">
        <v>4004.64</v>
      </c>
      <c r="H189">
        <v>400</v>
      </c>
      <c r="J189">
        <v>3651.01</v>
      </c>
      <c r="K189">
        <v>353.62999999999965</v>
      </c>
      <c r="L189">
        <v>0.16</v>
      </c>
      <c r="M189">
        <v>56.580799999999947</v>
      </c>
      <c r="N189">
        <v>293.25</v>
      </c>
      <c r="O189">
        <v>349.83079999999995</v>
      </c>
      <c r="P189">
        <v>0</v>
      </c>
      <c r="U189">
        <v>2773.8091999999997</v>
      </c>
      <c r="V189">
        <v>2373.8091999999997</v>
      </c>
    </row>
    <row r="190" spans="1:22" x14ac:dyDescent="0.3">
      <c r="A190">
        <v>284</v>
      </c>
      <c r="B190" t="s">
        <v>212</v>
      </c>
      <c r="C190" t="s">
        <v>213</v>
      </c>
      <c r="E190">
        <v>16</v>
      </c>
      <c r="F190">
        <v>209.47</v>
      </c>
      <c r="G190">
        <v>3351.52</v>
      </c>
      <c r="H190">
        <v>400</v>
      </c>
      <c r="J190">
        <v>2077.5100000000002</v>
      </c>
      <c r="K190">
        <v>1274.0099999999998</v>
      </c>
      <c r="L190">
        <v>0.10879999999999999</v>
      </c>
      <c r="M190">
        <v>138.61228799999998</v>
      </c>
      <c r="N190">
        <v>121.95</v>
      </c>
      <c r="O190">
        <v>260.56228799999997</v>
      </c>
      <c r="U190">
        <v>3616.0577119999998</v>
      </c>
      <c r="V190">
        <v>3216.0577119999998</v>
      </c>
    </row>
    <row r="191" spans="1:22" x14ac:dyDescent="0.3">
      <c r="A191">
        <v>19</v>
      </c>
      <c r="B191" t="s">
        <v>214</v>
      </c>
      <c r="C191" t="s">
        <v>213</v>
      </c>
      <c r="E191">
        <v>16</v>
      </c>
      <c r="F191">
        <v>209.47</v>
      </c>
      <c r="G191">
        <v>3351.52</v>
      </c>
      <c r="H191">
        <v>400</v>
      </c>
      <c r="J191">
        <v>2077.5100000000002</v>
      </c>
      <c r="K191">
        <v>1274.0099999999998</v>
      </c>
      <c r="L191">
        <v>0.10879999999999999</v>
      </c>
      <c r="M191">
        <v>138.61228799999998</v>
      </c>
      <c r="N191">
        <v>121.95</v>
      </c>
      <c r="O191">
        <v>260.56228799999997</v>
      </c>
      <c r="U191">
        <v>3616.0577119999998</v>
      </c>
      <c r="V191">
        <v>3216.0577119999998</v>
      </c>
    </row>
    <row r="192" spans="1:22" x14ac:dyDescent="0.3">
      <c r="A192">
        <v>37</v>
      </c>
      <c r="B192" t="s">
        <v>215</v>
      </c>
      <c r="C192" t="s">
        <v>213</v>
      </c>
      <c r="E192">
        <v>16</v>
      </c>
      <c r="F192">
        <v>209.47</v>
      </c>
      <c r="G192">
        <v>3351.52</v>
      </c>
      <c r="H192">
        <v>400</v>
      </c>
      <c r="J192">
        <v>2077.5100000000002</v>
      </c>
      <c r="K192">
        <v>1274.0099999999998</v>
      </c>
      <c r="L192">
        <v>0.10879999999999999</v>
      </c>
      <c r="M192">
        <v>138.61228799999998</v>
      </c>
      <c r="N192">
        <v>121.95</v>
      </c>
      <c r="O192">
        <v>260.56228799999997</v>
      </c>
      <c r="U192">
        <v>3616.0577119999998</v>
      </c>
      <c r="V192">
        <v>3216.0577119999998</v>
      </c>
    </row>
    <row r="193" spans="1:22" x14ac:dyDescent="0.3">
      <c r="A193">
        <v>105</v>
      </c>
      <c r="B193" t="s">
        <v>216</v>
      </c>
      <c r="C193" t="s">
        <v>217</v>
      </c>
      <c r="E193">
        <v>16</v>
      </c>
      <c r="F193">
        <v>209.47</v>
      </c>
      <c r="G193">
        <v>3351.52</v>
      </c>
      <c r="H193">
        <v>400</v>
      </c>
      <c r="J193">
        <v>2077.5100000000002</v>
      </c>
      <c r="K193">
        <v>1274.0099999999998</v>
      </c>
      <c r="L193">
        <v>0.10879999999999999</v>
      </c>
      <c r="M193">
        <v>138.61228799999998</v>
      </c>
      <c r="N193">
        <v>121.95</v>
      </c>
      <c r="O193">
        <v>260.56228799999997</v>
      </c>
      <c r="U193">
        <v>3616.0577119999998</v>
      </c>
      <c r="V193">
        <v>3216.0577119999998</v>
      </c>
    </row>
    <row r="194" spans="1:22" x14ac:dyDescent="0.3">
      <c r="A194">
        <v>106</v>
      </c>
      <c r="B194" t="s">
        <v>218</v>
      </c>
      <c r="C194" t="s">
        <v>217</v>
      </c>
      <c r="E194">
        <v>16</v>
      </c>
      <c r="F194">
        <v>209.47</v>
      </c>
      <c r="G194">
        <v>3351.52</v>
      </c>
      <c r="H194">
        <v>400</v>
      </c>
      <c r="J194">
        <v>2077.5100000000002</v>
      </c>
      <c r="K194">
        <v>1274.0099999999998</v>
      </c>
      <c r="L194">
        <v>0.10879999999999999</v>
      </c>
      <c r="M194">
        <v>138.61228799999998</v>
      </c>
      <c r="N194">
        <v>121.95</v>
      </c>
      <c r="O194">
        <v>260.56228799999997</v>
      </c>
      <c r="U194">
        <v>3116.0577119999998</v>
      </c>
      <c r="V194">
        <v>2716.0577119999998</v>
      </c>
    </row>
    <row r="195" spans="1:22" x14ac:dyDescent="0.3">
      <c r="A195">
        <v>107</v>
      </c>
      <c r="B195" t="s">
        <v>219</v>
      </c>
      <c r="C195" t="s">
        <v>217</v>
      </c>
      <c r="E195">
        <v>16</v>
      </c>
      <c r="F195">
        <v>209.47</v>
      </c>
      <c r="G195">
        <v>3351.52</v>
      </c>
      <c r="H195">
        <v>400</v>
      </c>
      <c r="J195">
        <v>2077.5100000000002</v>
      </c>
      <c r="K195">
        <v>1274.0099999999998</v>
      </c>
      <c r="L195">
        <v>0.10879999999999999</v>
      </c>
      <c r="M195">
        <v>138.61228799999998</v>
      </c>
      <c r="N195">
        <v>121.95</v>
      </c>
      <c r="O195">
        <v>260.56228799999997</v>
      </c>
      <c r="U195">
        <v>3616.0577119999998</v>
      </c>
      <c r="V195">
        <v>3216.0577119999998</v>
      </c>
    </row>
    <row r="196" spans="1:22" x14ac:dyDescent="0.3">
      <c r="A196">
        <v>300</v>
      </c>
      <c r="B196" t="s">
        <v>220</v>
      </c>
      <c r="C196" t="s">
        <v>221</v>
      </c>
      <c r="E196">
        <v>16</v>
      </c>
      <c r="F196">
        <v>209.47</v>
      </c>
      <c r="G196">
        <v>3351.52</v>
      </c>
      <c r="H196">
        <v>400</v>
      </c>
      <c r="J196">
        <v>2077.5100000000002</v>
      </c>
      <c r="K196">
        <v>1274.0099999999998</v>
      </c>
      <c r="L196">
        <v>0.10879999999999999</v>
      </c>
      <c r="M196">
        <v>138.61228799999998</v>
      </c>
      <c r="N196">
        <v>121.95</v>
      </c>
      <c r="O196">
        <v>260.56228799999997</v>
      </c>
      <c r="U196">
        <v>3616.0577119999998</v>
      </c>
      <c r="V196">
        <v>3216.0577119999998</v>
      </c>
    </row>
    <row r="197" spans="1:22" x14ac:dyDescent="0.3">
      <c r="G197">
        <v>36979.999999999993</v>
      </c>
      <c r="H197">
        <v>3200</v>
      </c>
      <c r="I197">
        <v>0</v>
      </c>
      <c r="J197">
        <v>23274.590000000004</v>
      </c>
      <c r="K197">
        <v>13705.41</v>
      </c>
      <c r="L197">
        <v>1.1352</v>
      </c>
      <c r="M197">
        <v>1973.9072719999999</v>
      </c>
      <c r="N197">
        <v>1685.1000000000004</v>
      </c>
      <c r="O197">
        <v>3659.0072720000003</v>
      </c>
      <c r="P197">
        <v>875.7</v>
      </c>
      <c r="Q197">
        <v>640</v>
      </c>
      <c r="R197">
        <v>641</v>
      </c>
      <c r="S197">
        <v>0</v>
      </c>
      <c r="T197">
        <v>500</v>
      </c>
      <c r="U197">
        <v>35615.692728000009</v>
      </c>
      <c r="V197">
        <v>32415.692728000009</v>
      </c>
    </row>
    <row r="199" spans="1:22" s="41" customFormat="1" ht="17.25" customHeight="1" x14ac:dyDescent="0.3">
      <c r="A199" s="69" t="s">
        <v>222</v>
      </c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</row>
    <row r="200" spans="1:22" s="41" customFormat="1" ht="24" customHeight="1" x14ac:dyDescent="0.3">
      <c r="A200" s="3" t="s">
        <v>5</v>
      </c>
      <c r="B200" s="3" t="s">
        <v>6</v>
      </c>
      <c r="C200" s="3" t="s">
        <v>7</v>
      </c>
      <c r="D200" s="3" t="s">
        <v>8</v>
      </c>
      <c r="E200" s="3" t="s">
        <v>9</v>
      </c>
      <c r="F200" s="3" t="s">
        <v>10</v>
      </c>
      <c r="G200" s="3" t="s">
        <v>11</v>
      </c>
      <c r="H200" s="3" t="s">
        <v>12</v>
      </c>
      <c r="I200" s="3" t="s">
        <v>13</v>
      </c>
      <c r="J200" s="5" t="s">
        <v>14</v>
      </c>
      <c r="K200" s="5" t="s">
        <v>15</v>
      </c>
      <c r="L200" s="5" t="s">
        <v>16</v>
      </c>
      <c r="M200" s="5" t="s">
        <v>17</v>
      </c>
      <c r="N200" s="3" t="s">
        <v>18</v>
      </c>
      <c r="O200" s="3" t="s">
        <v>19</v>
      </c>
      <c r="P200" s="3" t="s">
        <v>20</v>
      </c>
      <c r="Q200" s="3" t="s">
        <v>21</v>
      </c>
      <c r="R200" s="3" t="s">
        <v>22</v>
      </c>
      <c r="S200" s="3" t="s">
        <v>23</v>
      </c>
      <c r="T200" s="3" t="s">
        <v>24</v>
      </c>
      <c r="U200" s="3" t="s">
        <v>25</v>
      </c>
      <c r="V200" s="3" t="s">
        <v>26</v>
      </c>
    </row>
    <row r="201" spans="1:22" x14ac:dyDescent="0.3">
      <c r="A201">
        <v>198</v>
      </c>
      <c r="B201" t="s">
        <v>223</v>
      </c>
      <c r="C201" t="s">
        <v>224</v>
      </c>
      <c r="E201">
        <v>16</v>
      </c>
      <c r="F201">
        <v>594.66999999999996</v>
      </c>
      <c r="G201">
        <v>9514.7199999999993</v>
      </c>
      <c r="J201">
        <v>5081.01</v>
      </c>
      <c r="K201">
        <v>4433.7099999999991</v>
      </c>
      <c r="L201">
        <v>0.21360000000000001</v>
      </c>
      <c r="M201">
        <v>947.04045599999972</v>
      </c>
      <c r="N201">
        <v>538.20000000000005</v>
      </c>
      <c r="O201">
        <v>1485.2404559999998</v>
      </c>
      <c r="P201">
        <v>0</v>
      </c>
      <c r="U201">
        <v>8029.4795439999998</v>
      </c>
      <c r="V201">
        <v>8029.4795439999998</v>
      </c>
    </row>
    <row r="202" spans="1:22" x14ac:dyDescent="0.3">
      <c r="G202">
        <v>9514.7199999999993</v>
      </c>
      <c r="H202">
        <v>0</v>
      </c>
      <c r="I202">
        <v>0</v>
      </c>
      <c r="J202">
        <v>5081.01</v>
      </c>
      <c r="K202">
        <v>4433.7099999999991</v>
      </c>
      <c r="L202">
        <v>0.21360000000000001</v>
      </c>
      <c r="M202">
        <v>947.04045599999972</v>
      </c>
      <c r="N202">
        <v>538.20000000000005</v>
      </c>
      <c r="O202">
        <v>1485.2404559999998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8029.4795439999998</v>
      </c>
      <c r="V202">
        <v>8029.4795439999998</v>
      </c>
    </row>
    <row r="204" spans="1:22" s="41" customFormat="1" ht="18.75" x14ac:dyDescent="0.3">
      <c r="A204" s="69" t="s">
        <v>225</v>
      </c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</row>
    <row r="205" spans="1:22" s="41" customFormat="1" ht="39" customHeight="1" x14ac:dyDescent="0.3">
      <c r="A205" s="3" t="s">
        <v>5</v>
      </c>
      <c r="B205" s="3" t="s">
        <v>6</v>
      </c>
      <c r="C205" s="3" t="s">
        <v>7</v>
      </c>
      <c r="D205" s="3" t="s">
        <v>8</v>
      </c>
      <c r="E205" s="3" t="s">
        <v>9</v>
      </c>
      <c r="F205" s="3" t="s">
        <v>10</v>
      </c>
      <c r="G205" s="3" t="s">
        <v>11</v>
      </c>
      <c r="H205" s="3" t="s">
        <v>12</v>
      </c>
      <c r="I205" s="3" t="s">
        <v>13</v>
      </c>
      <c r="J205" s="5" t="s">
        <v>14</v>
      </c>
      <c r="K205" s="5" t="s">
        <v>15</v>
      </c>
      <c r="L205" s="5" t="s">
        <v>16</v>
      </c>
      <c r="M205" s="5" t="s">
        <v>17</v>
      </c>
      <c r="N205" s="3" t="s">
        <v>18</v>
      </c>
      <c r="O205" s="3" t="s">
        <v>19</v>
      </c>
      <c r="P205" s="3" t="s">
        <v>20</v>
      </c>
      <c r="Q205" s="3" t="s">
        <v>21</v>
      </c>
      <c r="R205" s="3" t="s">
        <v>22</v>
      </c>
      <c r="S205" s="3" t="s">
        <v>23</v>
      </c>
      <c r="T205" s="3" t="s">
        <v>24</v>
      </c>
      <c r="U205" s="3" t="s">
        <v>25</v>
      </c>
      <c r="V205" s="3" t="s">
        <v>26</v>
      </c>
    </row>
    <row r="206" spans="1:22" x14ac:dyDescent="0.3">
      <c r="A206">
        <v>316</v>
      </c>
      <c r="B206" t="s">
        <v>226</v>
      </c>
      <c r="C206" t="s">
        <v>227</v>
      </c>
      <c r="E206">
        <v>16</v>
      </c>
      <c r="F206">
        <v>594.66999999999996</v>
      </c>
      <c r="G206">
        <v>9514.7199999999993</v>
      </c>
      <c r="J206">
        <v>5081.01</v>
      </c>
      <c r="K206">
        <v>4433.7099999999991</v>
      </c>
      <c r="L206">
        <v>0.21360000000000001</v>
      </c>
      <c r="M206">
        <v>947.04045599999972</v>
      </c>
      <c r="N206">
        <v>538.20000000000005</v>
      </c>
      <c r="O206">
        <v>1485.2404559999998</v>
      </c>
      <c r="P206">
        <v>0</v>
      </c>
      <c r="U206">
        <v>8029.4795439999998</v>
      </c>
      <c r="V206">
        <v>8029.4795439999998</v>
      </c>
    </row>
    <row r="207" spans="1:22" x14ac:dyDescent="0.3">
      <c r="A207">
        <v>81</v>
      </c>
      <c r="B207" t="s">
        <v>228</v>
      </c>
      <c r="C207" t="s">
        <v>229</v>
      </c>
      <c r="E207">
        <v>16</v>
      </c>
      <c r="F207">
        <v>296.54000000000002</v>
      </c>
      <c r="G207">
        <v>4744.6400000000003</v>
      </c>
      <c r="H207">
        <v>400</v>
      </c>
      <c r="J207">
        <v>5081.01</v>
      </c>
      <c r="K207">
        <v>-336.36999999999989</v>
      </c>
      <c r="L207">
        <v>0.21360000000000001</v>
      </c>
      <c r="M207">
        <v>-71.848631999999981</v>
      </c>
      <c r="N207">
        <v>538.20000000000005</v>
      </c>
      <c r="O207">
        <v>477.76</v>
      </c>
      <c r="P207">
        <v>0</v>
      </c>
      <c r="U207">
        <v>4666.88</v>
      </c>
      <c r="V207">
        <v>4266.88</v>
      </c>
    </row>
    <row r="208" spans="1:22" x14ac:dyDescent="0.3">
      <c r="A208">
        <v>181</v>
      </c>
      <c r="B208" t="s">
        <v>230</v>
      </c>
      <c r="C208" t="s">
        <v>38</v>
      </c>
      <c r="E208">
        <v>16</v>
      </c>
      <c r="F208">
        <v>250.29</v>
      </c>
      <c r="G208">
        <v>4004.64</v>
      </c>
      <c r="H208">
        <v>400</v>
      </c>
      <c r="J208">
        <v>3651.01</v>
      </c>
      <c r="K208">
        <v>353.62999999999965</v>
      </c>
      <c r="L208">
        <v>0.16</v>
      </c>
      <c r="M208">
        <v>56.580799999999947</v>
      </c>
      <c r="N208">
        <v>293.25</v>
      </c>
      <c r="O208">
        <v>349.83079999999995</v>
      </c>
      <c r="P208">
        <v>0</v>
      </c>
      <c r="U208">
        <v>2977.8091999999997</v>
      </c>
      <c r="V208">
        <v>2577.8091999999997</v>
      </c>
    </row>
    <row r="209" spans="1:22" x14ac:dyDescent="0.3">
      <c r="A209">
        <v>42</v>
      </c>
      <c r="B209" t="s">
        <v>231</v>
      </c>
      <c r="C209" t="s">
        <v>232</v>
      </c>
      <c r="E209">
        <v>16</v>
      </c>
      <c r="F209">
        <v>241</v>
      </c>
      <c r="G209">
        <v>3856</v>
      </c>
      <c r="H209">
        <v>400</v>
      </c>
      <c r="I209">
        <v>241</v>
      </c>
      <c r="J209">
        <v>3651.01</v>
      </c>
      <c r="K209">
        <v>204.98999999999978</v>
      </c>
      <c r="L209">
        <v>0.16</v>
      </c>
      <c r="M209">
        <v>193.49971199999999</v>
      </c>
      <c r="N209">
        <v>121.95</v>
      </c>
      <c r="O209">
        <v>315.44971199999998</v>
      </c>
      <c r="P209">
        <v>0</v>
      </c>
      <c r="U209">
        <v>4181.5502880000004</v>
      </c>
      <c r="V209">
        <v>3781.5502880000004</v>
      </c>
    </row>
    <row r="210" spans="1:22" x14ac:dyDescent="0.3">
      <c r="A210">
        <v>43</v>
      </c>
      <c r="B210" t="s">
        <v>233</v>
      </c>
      <c r="C210" t="s">
        <v>232</v>
      </c>
      <c r="E210">
        <v>16</v>
      </c>
      <c r="F210">
        <v>241</v>
      </c>
      <c r="G210">
        <v>3856</v>
      </c>
      <c r="H210">
        <v>400</v>
      </c>
      <c r="I210">
        <v>241</v>
      </c>
      <c r="J210">
        <v>3651.01</v>
      </c>
      <c r="K210">
        <v>204.98999999999978</v>
      </c>
      <c r="L210">
        <v>0.16</v>
      </c>
      <c r="M210">
        <v>193.49971199999999</v>
      </c>
      <c r="N210">
        <v>121.95</v>
      </c>
      <c r="O210">
        <v>315.44971199999998</v>
      </c>
      <c r="P210">
        <v>0</v>
      </c>
      <c r="U210">
        <v>4181.5502880000004</v>
      </c>
      <c r="V210">
        <v>3781.5502880000004</v>
      </c>
    </row>
    <row r="211" spans="1:22" x14ac:dyDescent="0.3">
      <c r="A211">
        <v>208</v>
      </c>
      <c r="B211" t="s">
        <v>234</v>
      </c>
      <c r="C211" t="s">
        <v>232</v>
      </c>
      <c r="E211">
        <v>16</v>
      </c>
      <c r="F211">
        <v>241</v>
      </c>
      <c r="G211">
        <v>3856</v>
      </c>
      <c r="H211">
        <v>400</v>
      </c>
      <c r="J211">
        <v>3651.01</v>
      </c>
      <c r="K211">
        <v>204.98999999999978</v>
      </c>
      <c r="L211">
        <v>0.16</v>
      </c>
      <c r="M211">
        <v>193.49971199999999</v>
      </c>
      <c r="N211">
        <v>121.95</v>
      </c>
      <c r="O211">
        <v>315.44971199999998</v>
      </c>
      <c r="P211">
        <v>0</v>
      </c>
      <c r="U211">
        <v>3940.5502879999999</v>
      </c>
      <c r="V211">
        <v>3540.5502879999999</v>
      </c>
    </row>
    <row r="212" spans="1:22" x14ac:dyDescent="0.3">
      <c r="A212">
        <v>261</v>
      </c>
      <c r="B212" t="s">
        <v>235</v>
      </c>
      <c r="C212" t="s">
        <v>232</v>
      </c>
      <c r="E212">
        <v>16</v>
      </c>
      <c r="F212">
        <v>241</v>
      </c>
      <c r="G212">
        <v>3856</v>
      </c>
      <c r="H212">
        <v>400</v>
      </c>
      <c r="J212">
        <v>3651.01</v>
      </c>
      <c r="K212">
        <v>204.98999999999978</v>
      </c>
      <c r="L212">
        <v>0.16</v>
      </c>
      <c r="M212">
        <v>193.49971199999999</v>
      </c>
      <c r="N212">
        <v>121.95</v>
      </c>
      <c r="O212">
        <v>315.44971199999998</v>
      </c>
      <c r="P212">
        <v>0</v>
      </c>
      <c r="U212">
        <v>3940.5502879999999</v>
      </c>
      <c r="V212">
        <v>3540.5502879999999</v>
      </c>
    </row>
    <row r="213" spans="1:22" x14ac:dyDescent="0.3">
      <c r="A213">
        <v>170</v>
      </c>
      <c r="B213" t="s">
        <v>236</v>
      </c>
      <c r="C213" t="s">
        <v>73</v>
      </c>
      <c r="E213">
        <v>16</v>
      </c>
      <c r="F213">
        <v>241</v>
      </c>
      <c r="G213">
        <v>3856</v>
      </c>
      <c r="H213">
        <v>400</v>
      </c>
      <c r="J213">
        <v>3651.01</v>
      </c>
      <c r="K213">
        <v>204.98999999999978</v>
      </c>
      <c r="L213">
        <v>0.16</v>
      </c>
      <c r="M213">
        <v>193.49971199999999</v>
      </c>
      <c r="N213">
        <v>121.95</v>
      </c>
      <c r="O213">
        <v>315.44971199999998</v>
      </c>
      <c r="P213">
        <v>0</v>
      </c>
      <c r="U213">
        <v>3940.5502879999999</v>
      </c>
      <c r="V213">
        <v>3540.5502879999999</v>
      </c>
    </row>
    <row r="214" spans="1:22" x14ac:dyDescent="0.3">
      <c r="A214">
        <v>40</v>
      </c>
      <c r="B214" t="s">
        <v>237</v>
      </c>
      <c r="C214" t="s">
        <v>73</v>
      </c>
      <c r="E214">
        <v>16</v>
      </c>
      <c r="F214">
        <v>241</v>
      </c>
      <c r="G214">
        <v>3856</v>
      </c>
      <c r="H214">
        <v>400</v>
      </c>
      <c r="J214">
        <v>3651.01</v>
      </c>
      <c r="K214">
        <v>204.98999999999978</v>
      </c>
      <c r="L214">
        <v>0.16</v>
      </c>
      <c r="M214">
        <v>193.49971199999999</v>
      </c>
      <c r="N214">
        <v>121.95</v>
      </c>
      <c r="O214">
        <v>315.44971199999998</v>
      </c>
      <c r="P214">
        <v>0</v>
      </c>
      <c r="U214">
        <v>3940.5502879999999</v>
      </c>
      <c r="V214">
        <v>3540.5502879999999</v>
      </c>
    </row>
    <row r="215" spans="1:22" x14ac:dyDescent="0.3">
      <c r="A215">
        <v>33</v>
      </c>
      <c r="B215" t="s">
        <v>238</v>
      </c>
      <c r="C215" t="s">
        <v>239</v>
      </c>
      <c r="E215">
        <v>16</v>
      </c>
      <c r="F215">
        <v>203.32</v>
      </c>
      <c r="G215">
        <v>3253.12</v>
      </c>
      <c r="H215">
        <v>400</v>
      </c>
      <c r="J215">
        <v>2077.5100000000002</v>
      </c>
      <c r="K215">
        <v>1175.6099999999997</v>
      </c>
      <c r="L215">
        <v>0.10879999999999999</v>
      </c>
      <c r="M215">
        <v>89.956367999999969</v>
      </c>
      <c r="N215">
        <v>121.95</v>
      </c>
      <c r="O215">
        <v>211.90636799999999</v>
      </c>
      <c r="P215">
        <v>0</v>
      </c>
      <c r="U215">
        <v>3441.213632</v>
      </c>
      <c r="V215">
        <v>3041.213632</v>
      </c>
    </row>
    <row r="216" spans="1:22" x14ac:dyDescent="0.3">
      <c r="A216">
        <v>324</v>
      </c>
      <c r="B216" t="s">
        <v>240</v>
      </c>
      <c r="C216" t="s">
        <v>241</v>
      </c>
      <c r="E216">
        <v>16</v>
      </c>
      <c r="F216">
        <v>247.5</v>
      </c>
      <c r="G216">
        <v>3960</v>
      </c>
      <c r="H216">
        <v>400</v>
      </c>
      <c r="J216">
        <v>3651.01</v>
      </c>
      <c r="K216">
        <v>308.98999999999978</v>
      </c>
      <c r="L216">
        <v>0.16</v>
      </c>
      <c r="M216">
        <v>49.438399999999966</v>
      </c>
      <c r="N216">
        <v>293.25</v>
      </c>
      <c r="O216">
        <v>342.68839999999994</v>
      </c>
      <c r="U216">
        <v>4017.3116</v>
      </c>
      <c r="V216">
        <v>3617.3116</v>
      </c>
    </row>
    <row r="217" spans="1:22" x14ac:dyDescent="0.3">
      <c r="A217">
        <v>222</v>
      </c>
      <c r="B217" t="s">
        <v>242</v>
      </c>
      <c r="C217" t="s">
        <v>243</v>
      </c>
      <c r="E217">
        <v>16</v>
      </c>
      <c r="F217">
        <v>247.5</v>
      </c>
      <c r="G217">
        <v>3960</v>
      </c>
      <c r="H217">
        <v>400</v>
      </c>
      <c r="J217">
        <v>3651.01</v>
      </c>
      <c r="K217">
        <v>308.98999999999978</v>
      </c>
      <c r="L217">
        <v>0.16</v>
      </c>
      <c r="M217">
        <v>49.438399999999966</v>
      </c>
      <c r="N217">
        <v>293.25</v>
      </c>
      <c r="O217">
        <v>342.68839999999994</v>
      </c>
      <c r="U217">
        <v>4017.3116</v>
      </c>
      <c r="V217">
        <v>3617.3116</v>
      </c>
    </row>
    <row r="218" spans="1:22" x14ac:dyDescent="0.3">
      <c r="A218">
        <v>225</v>
      </c>
      <c r="B218" t="s">
        <v>244</v>
      </c>
      <c r="C218" t="s">
        <v>243</v>
      </c>
      <c r="E218">
        <v>16</v>
      </c>
      <c r="F218">
        <v>247.5</v>
      </c>
      <c r="G218">
        <v>3960</v>
      </c>
      <c r="H218">
        <v>400</v>
      </c>
      <c r="J218">
        <v>3651.01</v>
      </c>
      <c r="K218">
        <v>308.98999999999978</v>
      </c>
      <c r="L218">
        <v>0.16</v>
      </c>
      <c r="M218">
        <v>49.438399999999966</v>
      </c>
      <c r="N218">
        <v>293.25</v>
      </c>
      <c r="O218">
        <v>342.68839999999994</v>
      </c>
      <c r="P218">
        <v>0</v>
      </c>
      <c r="U218">
        <v>4017.3116</v>
      </c>
      <c r="V218">
        <v>3617.3116</v>
      </c>
    </row>
    <row r="219" spans="1:22" x14ac:dyDescent="0.3">
      <c r="A219">
        <v>216</v>
      </c>
      <c r="B219" t="s">
        <v>245</v>
      </c>
      <c r="C219" t="s">
        <v>246</v>
      </c>
      <c r="E219">
        <v>16</v>
      </c>
      <c r="F219">
        <v>247.5</v>
      </c>
      <c r="G219">
        <v>3960</v>
      </c>
      <c r="H219">
        <v>400</v>
      </c>
      <c r="J219">
        <v>3651.01</v>
      </c>
      <c r="K219">
        <v>308.98999999999978</v>
      </c>
      <c r="L219">
        <v>0.16</v>
      </c>
      <c r="M219">
        <v>49.438399999999966</v>
      </c>
      <c r="N219">
        <v>293.25</v>
      </c>
      <c r="O219">
        <v>342.68839999999994</v>
      </c>
      <c r="P219">
        <v>0</v>
      </c>
      <c r="U219">
        <v>4017.3116</v>
      </c>
      <c r="V219">
        <v>3617.3116</v>
      </c>
    </row>
    <row r="220" spans="1:22" x14ac:dyDescent="0.3">
      <c r="A220">
        <v>38</v>
      </c>
      <c r="B220" t="s">
        <v>247</v>
      </c>
      <c r="C220" t="s">
        <v>248</v>
      </c>
      <c r="E220">
        <v>16</v>
      </c>
      <c r="F220">
        <v>251.24</v>
      </c>
      <c r="G220">
        <v>4019.84</v>
      </c>
      <c r="H220">
        <v>400</v>
      </c>
      <c r="I220">
        <v>1256.2</v>
      </c>
      <c r="J220">
        <v>3651.01</v>
      </c>
      <c r="K220">
        <v>368.82999999999993</v>
      </c>
      <c r="L220">
        <v>0.16</v>
      </c>
      <c r="M220">
        <v>59.012799999999991</v>
      </c>
      <c r="N220">
        <v>293.25</v>
      </c>
      <c r="O220">
        <v>352.26279999999997</v>
      </c>
      <c r="P220">
        <v>0</v>
      </c>
      <c r="U220">
        <v>5323.7772000000004</v>
      </c>
      <c r="V220">
        <v>4923.7772000000004</v>
      </c>
    </row>
    <row r="221" spans="1:22" x14ac:dyDescent="0.3">
      <c r="A221">
        <v>32</v>
      </c>
      <c r="B221" t="s">
        <v>249</v>
      </c>
      <c r="C221" t="s">
        <v>54</v>
      </c>
      <c r="E221">
        <v>16</v>
      </c>
      <c r="F221">
        <v>251.24</v>
      </c>
      <c r="G221">
        <v>4019.84</v>
      </c>
      <c r="H221">
        <v>400</v>
      </c>
      <c r="I221">
        <v>502.48</v>
      </c>
      <c r="J221">
        <v>3651.01</v>
      </c>
      <c r="K221">
        <v>368.82999999999993</v>
      </c>
      <c r="L221">
        <v>0.16</v>
      </c>
      <c r="M221">
        <v>59.012799999999991</v>
      </c>
      <c r="N221">
        <v>293.25</v>
      </c>
      <c r="O221">
        <v>352.26279999999997</v>
      </c>
      <c r="P221">
        <v>0</v>
      </c>
      <c r="U221">
        <v>4570.0571999999993</v>
      </c>
      <c r="V221">
        <v>4170.0571999999993</v>
      </c>
    </row>
    <row r="222" spans="1:22" x14ac:dyDescent="0.3">
      <c r="A222">
        <v>31</v>
      </c>
      <c r="B222" t="s">
        <v>250</v>
      </c>
      <c r="C222" t="s">
        <v>54</v>
      </c>
      <c r="E222">
        <v>16</v>
      </c>
      <c r="F222">
        <v>251.24</v>
      </c>
      <c r="G222">
        <v>4019.84</v>
      </c>
      <c r="H222">
        <v>400</v>
      </c>
      <c r="I222">
        <v>502.48</v>
      </c>
      <c r="J222">
        <v>3651.01</v>
      </c>
      <c r="K222">
        <v>368.82999999999993</v>
      </c>
      <c r="L222">
        <v>0.16</v>
      </c>
      <c r="M222">
        <v>59.012799999999991</v>
      </c>
      <c r="N222">
        <v>293.25</v>
      </c>
      <c r="O222">
        <v>352.26279999999997</v>
      </c>
      <c r="P222">
        <v>0</v>
      </c>
      <c r="U222">
        <v>4570.0571999999993</v>
      </c>
      <c r="V222">
        <v>4170.0571999999993</v>
      </c>
    </row>
    <row r="223" spans="1:22" x14ac:dyDescent="0.3">
      <c r="A223">
        <v>29</v>
      </c>
      <c r="B223" t="s">
        <v>251</v>
      </c>
      <c r="C223" t="s">
        <v>252</v>
      </c>
      <c r="E223">
        <v>16</v>
      </c>
      <c r="F223">
        <v>203.32</v>
      </c>
      <c r="G223">
        <v>3253.12</v>
      </c>
      <c r="H223">
        <v>400</v>
      </c>
      <c r="I223">
        <v>406.64</v>
      </c>
      <c r="J223">
        <v>2077.5100000000002</v>
      </c>
      <c r="K223">
        <v>1175.6099999999997</v>
      </c>
      <c r="L223">
        <v>0.10879999999999999</v>
      </c>
      <c r="M223">
        <v>127.90636799999997</v>
      </c>
      <c r="N223">
        <v>121.95</v>
      </c>
      <c r="O223">
        <v>249.85636799999997</v>
      </c>
      <c r="U223">
        <v>2885.0036319999995</v>
      </c>
      <c r="V223">
        <v>2485.0036319999995</v>
      </c>
    </row>
    <row r="224" spans="1:22" x14ac:dyDescent="0.3">
      <c r="A224">
        <v>30</v>
      </c>
      <c r="B224" t="s">
        <v>253</v>
      </c>
      <c r="C224" t="s">
        <v>252</v>
      </c>
      <c r="E224">
        <v>16</v>
      </c>
      <c r="F224">
        <v>203.32</v>
      </c>
      <c r="G224">
        <v>3253.12</v>
      </c>
      <c r="H224">
        <v>400</v>
      </c>
      <c r="I224">
        <v>406.64</v>
      </c>
      <c r="J224">
        <v>2077.5100000000002</v>
      </c>
      <c r="K224">
        <v>1175.6099999999997</v>
      </c>
      <c r="L224">
        <v>0.10879999999999999</v>
      </c>
      <c r="M224">
        <v>127.90636799999997</v>
      </c>
      <c r="N224">
        <v>121.95</v>
      </c>
      <c r="O224">
        <v>249.85636799999997</v>
      </c>
      <c r="U224">
        <v>2885.0036319999995</v>
      </c>
      <c r="V224">
        <v>2485.0036319999995</v>
      </c>
    </row>
    <row r="225" spans="1:22" x14ac:dyDescent="0.3">
      <c r="A225">
        <v>101</v>
      </c>
      <c r="B225" t="s">
        <v>254</v>
      </c>
      <c r="C225" t="s">
        <v>54</v>
      </c>
      <c r="E225">
        <v>16</v>
      </c>
      <c r="F225">
        <v>251.24</v>
      </c>
      <c r="G225">
        <v>4019.84</v>
      </c>
      <c r="H225">
        <v>400</v>
      </c>
      <c r="J225">
        <v>3651.01</v>
      </c>
      <c r="K225">
        <v>368.82999999999993</v>
      </c>
      <c r="L225">
        <v>0.16</v>
      </c>
      <c r="M225">
        <v>59.012799999999991</v>
      </c>
      <c r="N225">
        <v>293.25</v>
      </c>
      <c r="O225">
        <v>352.26279999999997</v>
      </c>
      <c r="P225">
        <v>0</v>
      </c>
      <c r="U225">
        <v>4067.5772000000002</v>
      </c>
      <c r="V225">
        <v>3667.5772000000002</v>
      </c>
    </row>
    <row r="226" spans="1:22" x14ac:dyDescent="0.3">
      <c r="A226">
        <v>262</v>
      </c>
      <c r="B226" t="s">
        <v>255</v>
      </c>
      <c r="C226" t="s">
        <v>119</v>
      </c>
      <c r="E226">
        <v>16</v>
      </c>
      <c r="F226">
        <v>203.32</v>
      </c>
      <c r="G226">
        <v>3253.12</v>
      </c>
      <c r="H226">
        <v>400</v>
      </c>
      <c r="J226">
        <v>2077.5100000000002</v>
      </c>
      <c r="K226">
        <v>1175.6099999999997</v>
      </c>
      <c r="L226">
        <v>0.10879999999999999</v>
      </c>
      <c r="M226">
        <v>127.90636799999997</v>
      </c>
      <c r="N226">
        <v>121.95</v>
      </c>
      <c r="O226">
        <v>249.85636799999997</v>
      </c>
      <c r="U226">
        <v>3528.3636320000001</v>
      </c>
      <c r="V226">
        <v>3128.3636320000001</v>
      </c>
    </row>
    <row r="227" spans="1:22" x14ac:dyDescent="0.3">
      <c r="A227">
        <v>28</v>
      </c>
      <c r="B227" t="s">
        <v>256</v>
      </c>
      <c r="C227" t="s">
        <v>257</v>
      </c>
      <c r="E227">
        <v>16</v>
      </c>
      <c r="F227">
        <v>203.32</v>
      </c>
      <c r="G227">
        <v>3253.12</v>
      </c>
      <c r="H227">
        <v>400</v>
      </c>
      <c r="J227">
        <v>2077.5100000000002</v>
      </c>
      <c r="K227">
        <v>1175.6099999999997</v>
      </c>
      <c r="L227">
        <v>0.10879999999999999</v>
      </c>
      <c r="M227">
        <v>127.90636799999997</v>
      </c>
      <c r="N227">
        <v>121.95</v>
      </c>
      <c r="O227">
        <v>249.85636799999997</v>
      </c>
      <c r="U227">
        <v>3528.3636320000001</v>
      </c>
      <c r="V227">
        <v>3128.3636320000001</v>
      </c>
    </row>
    <row r="228" spans="1:22" x14ac:dyDescent="0.3">
      <c r="A228">
        <v>137</v>
      </c>
      <c r="B228" t="s">
        <v>258</v>
      </c>
      <c r="C228" t="s">
        <v>259</v>
      </c>
      <c r="E228">
        <v>16</v>
      </c>
      <c r="F228">
        <v>203.32</v>
      </c>
      <c r="G228">
        <v>3253.12</v>
      </c>
      <c r="H228">
        <v>400</v>
      </c>
      <c r="J228">
        <v>2077.5100000000002</v>
      </c>
      <c r="K228">
        <v>1175.6099999999997</v>
      </c>
      <c r="L228">
        <v>0.10879999999999999</v>
      </c>
      <c r="M228">
        <v>127.90636799999997</v>
      </c>
      <c r="N228">
        <v>121.95</v>
      </c>
      <c r="O228">
        <v>249.85636799999997</v>
      </c>
      <c r="U228">
        <v>3528.3636320000001</v>
      </c>
      <c r="V228">
        <v>3128.3636320000001</v>
      </c>
    </row>
    <row r="229" spans="1:22" x14ac:dyDescent="0.3">
      <c r="A229">
        <v>55</v>
      </c>
      <c r="B229" t="s">
        <v>260</v>
      </c>
      <c r="C229" t="s">
        <v>261</v>
      </c>
      <c r="E229">
        <v>16</v>
      </c>
      <c r="F229">
        <v>203.32</v>
      </c>
      <c r="G229">
        <v>3253.12</v>
      </c>
      <c r="H229">
        <v>400</v>
      </c>
      <c r="J229">
        <v>2077.5100000000002</v>
      </c>
      <c r="K229">
        <v>1175.6099999999997</v>
      </c>
      <c r="L229">
        <v>0.10879999999999999</v>
      </c>
      <c r="M229">
        <v>127.90636799999997</v>
      </c>
      <c r="N229">
        <v>121.95</v>
      </c>
      <c r="O229">
        <v>249.85636799999997</v>
      </c>
      <c r="U229">
        <v>3528.3636320000001</v>
      </c>
      <c r="V229">
        <v>3128.3636320000001</v>
      </c>
    </row>
    <row r="230" spans="1:22" x14ac:dyDescent="0.3">
      <c r="A230">
        <v>34</v>
      </c>
      <c r="B230" t="s">
        <v>262</v>
      </c>
      <c r="C230" t="s">
        <v>261</v>
      </c>
      <c r="E230">
        <v>16</v>
      </c>
      <c r="F230">
        <v>203.32</v>
      </c>
      <c r="G230">
        <v>3253.12</v>
      </c>
      <c r="H230">
        <v>400</v>
      </c>
      <c r="I230">
        <v>406.64</v>
      </c>
      <c r="J230">
        <v>2077.5100000000002</v>
      </c>
      <c r="K230">
        <v>1175.6099999999997</v>
      </c>
      <c r="L230">
        <v>0.10879999999999999</v>
      </c>
      <c r="M230">
        <v>127.90636799999997</v>
      </c>
      <c r="N230">
        <v>121.95</v>
      </c>
      <c r="O230">
        <v>249.85636799999997</v>
      </c>
      <c r="U230">
        <v>2885.0036319999995</v>
      </c>
      <c r="V230">
        <v>2485.0036319999995</v>
      </c>
    </row>
    <row r="231" spans="1:22" x14ac:dyDescent="0.3">
      <c r="A231">
        <v>35</v>
      </c>
      <c r="B231" t="s">
        <v>263</v>
      </c>
      <c r="C231" t="s">
        <v>261</v>
      </c>
      <c r="E231">
        <v>16</v>
      </c>
      <c r="F231">
        <v>203.32</v>
      </c>
      <c r="G231">
        <v>3253.12</v>
      </c>
      <c r="H231">
        <v>400</v>
      </c>
      <c r="J231">
        <v>2077.5100000000002</v>
      </c>
      <c r="K231">
        <v>1175.6099999999997</v>
      </c>
      <c r="L231">
        <v>0.10879999999999999</v>
      </c>
      <c r="M231">
        <v>127.90636799999997</v>
      </c>
      <c r="N231">
        <v>121.95</v>
      </c>
      <c r="O231">
        <v>249.85636799999997</v>
      </c>
      <c r="U231">
        <v>3528.3636320000001</v>
      </c>
      <c r="V231">
        <v>3128.3636320000001</v>
      </c>
    </row>
    <row r="232" spans="1:22" x14ac:dyDescent="0.3">
      <c r="G232">
        <v>102597.43999999996</v>
      </c>
      <c r="H232">
        <v>10000</v>
      </c>
      <c r="I232">
        <v>3963.08</v>
      </c>
      <c r="J232">
        <v>83624.759999999995</v>
      </c>
      <c r="K232">
        <v>18972.68</v>
      </c>
      <c r="L232">
        <v>3.8064000000000004</v>
      </c>
      <c r="M232">
        <v>3639.7830079999994</v>
      </c>
      <c r="N232">
        <v>5544.8999999999987</v>
      </c>
      <c r="O232">
        <v>9196.0916400000024</v>
      </c>
      <c r="P232">
        <v>1000.8000000000001</v>
      </c>
      <c r="Q232">
        <v>3150</v>
      </c>
      <c r="R232">
        <v>1077</v>
      </c>
      <c r="S232">
        <v>0</v>
      </c>
      <c r="T232">
        <v>0</v>
      </c>
      <c r="U232">
        <v>104138.22835999994</v>
      </c>
      <c r="V232">
        <v>94138.228359999935</v>
      </c>
    </row>
    <row r="234" spans="1:22" s="41" customFormat="1" ht="18.75" x14ac:dyDescent="0.3">
      <c r="A234" s="73" t="s">
        <v>264</v>
      </c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</row>
    <row r="235" spans="1:22" s="2" customFormat="1" ht="27" customHeight="1" x14ac:dyDescent="0.3">
      <c r="A235" s="67" t="s">
        <v>5</v>
      </c>
      <c r="B235" s="3" t="s">
        <v>6</v>
      </c>
      <c r="C235" s="3" t="s">
        <v>7</v>
      </c>
      <c r="D235" s="3" t="s">
        <v>8</v>
      </c>
      <c r="E235" s="3" t="s">
        <v>9</v>
      </c>
      <c r="F235" s="3" t="s">
        <v>10</v>
      </c>
      <c r="G235" s="3" t="s">
        <v>11</v>
      </c>
      <c r="H235" s="3" t="s">
        <v>12</v>
      </c>
      <c r="I235" s="3" t="s">
        <v>13</v>
      </c>
      <c r="J235" s="5" t="s">
        <v>14</v>
      </c>
      <c r="K235" s="5" t="s">
        <v>15</v>
      </c>
      <c r="L235" s="5" t="s">
        <v>16</v>
      </c>
      <c r="M235" s="5" t="s">
        <v>17</v>
      </c>
      <c r="N235" s="3" t="s">
        <v>18</v>
      </c>
      <c r="O235" s="3" t="s">
        <v>19</v>
      </c>
      <c r="P235" s="3" t="s">
        <v>20</v>
      </c>
      <c r="Q235" s="3" t="s">
        <v>21</v>
      </c>
      <c r="R235" s="3" t="s">
        <v>22</v>
      </c>
      <c r="S235" s="3" t="s">
        <v>23</v>
      </c>
      <c r="T235" s="3" t="s">
        <v>24</v>
      </c>
      <c r="U235" s="3" t="s">
        <v>25</v>
      </c>
      <c r="V235" s="3" t="s">
        <v>26</v>
      </c>
    </row>
    <row r="236" spans="1:22" x14ac:dyDescent="0.3">
      <c r="A236">
        <v>249</v>
      </c>
      <c r="B236" t="s">
        <v>265</v>
      </c>
      <c r="C236" t="s">
        <v>266</v>
      </c>
      <c r="E236">
        <v>16</v>
      </c>
      <c r="F236">
        <v>296.54000000000002</v>
      </c>
      <c r="G236">
        <v>4744.6400000000003</v>
      </c>
      <c r="H236">
        <v>400</v>
      </c>
      <c r="J236">
        <v>4244.01</v>
      </c>
      <c r="K236">
        <v>500.63000000000011</v>
      </c>
      <c r="L236">
        <v>0.1792</v>
      </c>
      <c r="M236">
        <v>89.712896000000029</v>
      </c>
      <c r="N236">
        <v>388.05</v>
      </c>
      <c r="O236">
        <v>477.76289600000007</v>
      </c>
      <c r="P236">
        <v>0</v>
      </c>
      <c r="U236">
        <v>3569.8771040000001</v>
      </c>
      <c r="V236">
        <v>3169.8771040000001</v>
      </c>
    </row>
    <row r="237" spans="1:22" x14ac:dyDescent="0.3">
      <c r="A237">
        <v>61</v>
      </c>
      <c r="B237" t="s">
        <v>267</v>
      </c>
      <c r="C237" t="s">
        <v>73</v>
      </c>
      <c r="E237">
        <v>16</v>
      </c>
      <c r="F237">
        <v>207.19</v>
      </c>
      <c r="G237">
        <v>3315.04</v>
      </c>
      <c r="H237">
        <v>400</v>
      </c>
      <c r="J237">
        <v>2077.5100000000002</v>
      </c>
      <c r="K237">
        <v>1237.5299999999997</v>
      </c>
      <c r="L237">
        <v>0.10879999999999999</v>
      </c>
      <c r="M237">
        <v>134.64326399999999</v>
      </c>
      <c r="N237">
        <v>121.95</v>
      </c>
      <c r="O237">
        <v>256.59326399999998</v>
      </c>
      <c r="U237">
        <v>3043.5467359999998</v>
      </c>
      <c r="V237">
        <v>2643.5467359999998</v>
      </c>
    </row>
    <row r="238" spans="1:22" x14ac:dyDescent="0.3">
      <c r="G238">
        <v>8059.68</v>
      </c>
      <c r="H238">
        <v>800</v>
      </c>
      <c r="I238">
        <v>0</v>
      </c>
      <c r="J238">
        <v>6321.52</v>
      </c>
      <c r="K238">
        <v>1738.1599999999999</v>
      </c>
      <c r="L238">
        <v>0.28799999999999998</v>
      </c>
      <c r="M238">
        <v>224.35616000000002</v>
      </c>
      <c r="N238">
        <v>510</v>
      </c>
      <c r="O238">
        <v>734.35616000000005</v>
      </c>
      <c r="P238">
        <v>125.1</v>
      </c>
      <c r="Q238">
        <v>540</v>
      </c>
      <c r="R238">
        <v>1097</v>
      </c>
      <c r="S238">
        <v>0</v>
      </c>
      <c r="T238">
        <v>0</v>
      </c>
      <c r="U238">
        <v>6613.4238399999995</v>
      </c>
      <c r="V238">
        <v>5813.4238399999995</v>
      </c>
    </row>
    <row r="240" spans="1:22" s="2" customFormat="1" ht="18.75" x14ac:dyDescent="0.3">
      <c r="A240" s="70" t="s">
        <v>268</v>
      </c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2"/>
    </row>
    <row r="241" spans="1:22" s="2" customFormat="1" ht="22.5" x14ac:dyDescent="0.3">
      <c r="A241" s="3" t="s">
        <v>5</v>
      </c>
      <c r="B241" s="3" t="s">
        <v>6</v>
      </c>
      <c r="C241" s="3" t="s">
        <v>7</v>
      </c>
      <c r="D241" s="3" t="s">
        <v>8</v>
      </c>
      <c r="E241" s="3" t="s">
        <v>9</v>
      </c>
      <c r="F241" s="3" t="s">
        <v>10</v>
      </c>
      <c r="G241" s="3" t="s">
        <v>11</v>
      </c>
      <c r="H241" s="3" t="s">
        <v>12</v>
      </c>
      <c r="I241" s="3" t="s">
        <v>13</v>
      </c>
      <c r="J241" s="5" t="s">
        <v>14</v>
      </c>
      <c r="K241" s="5" t="s">
        <v>15</v>
      </c>
      <c r="L241" s="5" t="s">
        <v>16</v>
      </c>
      <c r="M241" s="5" t="s">
        <v>17</v>
      </c>
      <c r="N241" s="3" t="s">
        <v>18</v>
      </c>
      <c r="O241" s="3" t="s">
        <v>19</v>
      </c>
      <c r="P241" s="3" t="s">
        <v>20</v>
      </c>
      <c r="Q241" s="3" t="s">
        <v>21</v>
      </c>
      <c r="R241" s="3" t="s">
        <v>22</v>
      </c>
      <c r="S241" s="3" t="s">
        <v>23</v>
      </c>
      <c r="T241" s="3" t="s">
        <v>24</v>
      </c>
      <c r="U241" s="3" t="s">
        <v>25</v>
      </c>
      <c r="V241" s="3" t="s">
        <v>26</v>
      </c>
    </row>
    <row r="242" spans="1:22" x14ac:dyDescent="0.3">
      <c r="A242">
        <v>278</v>
      </c>
      <c r="B242" t="s">
        <v>269</v>
      </c>
      <c r="C242" t="s">
        <v>268</v>
      </c>
      <c r="E242">
        <v>16</v>
      </c>
      <c r="F242">
        <v>320.08</v>
      </c>
      <c r="G242">
        <v>5121.28</v>
      </c>
      <c r="H242">
        <v>400</v>
      </c>
      <c r="J242">
        <v>5081.01</v>
      </c>
      <c r="K242">
        <v>40.269999999999527</v>
      </c>
      <c r="L242">
        <v>0.21360000000000001</v>
      </c>
      <c r="M242">
        <v>157.20678399999994</v>
      </c>
      <c r="N242">
        <v>388.05</v>
      </c>
      <c r="O242">
        <v>545.25678399999993</v>
      </c>
      <c r="P242">
        <v>0</v>
      </c>
      <c r="U242">
        <v>4976.0232159999996</v>
      </c>
      <c r="V242">
        <v>4576.0232159999996</v>
      </c>
    </row>
    <row r="243" spans="1:22" x14ac:dyDescent="0.3">
      <c r="A243">
        <v>327</v>
      </c>
      <c r="B243" t="s">
        <v>270</v>
      </c>
      <c r="C243" t="s">
        <v>271</v>
      </c>
      <c r="E243">
        <v>16</v>
      </c>
      <c r="F243">
        <v>320.08</v>
      </c>
      <c r="G243">
        <v>5121.28</v>
      </c>
      <c r="H243">
        <v>400</v>
      </c>
      <c r="J243">
        <v>5081.01</v>
      </c>
      <c r="K243">
        <v>40.269999999999527</v>
      </c>
      <c r="L243">
        <v>0.21360000000000001</v>
      </c>
      <c r="M243">
        <v>157.20678399999994</v>
      </c>
      <c r="N243">
        <v>389.05</v>
      </c>
      <c r="O243">
        <v>545.25</v>
      </c>
      <c r="P243">
        <v>0</v>
      </c>
      <c r="U243">
        <v>4976.03</v>
      </c>
      <c r="V243">
        <v>4576.03</v>
      </c>
    </row>
    <row r="244" spans="1:22" x14ac:dyDescent="0.3">
      <c r="G244">
        <v>10242.56</v>
      </c>
      <c r="H244">
        <v>800</v>
      </c>
      <c r="I244">
        <v>0</v>
      </c>
      <c r="O244">
        <v>1090.5067839999999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9952.0532160000002</v>
      </c>
      <c r="V244">
        <v>9152.0532160000002</v>
      </c>
    </row>
    <row r="246" spans="1:22" s="2" customFormat="1" ht="18.75" x14ac:dyDescent="0.3">
      <c r="A246" s="69" t="s">
        <v>272</v>
      </c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</row>
    <row r="247" spans="1:22" s="2" customFormat="1" ht="22.5" x14ac:dyDescent="0.3">
      <c r="A247" s="67" t="s">
        <v>5</v>
      </c>
      <c r="B247" s="3" t="s">
        <v>6</v>
      </c>
      <c r="C247" s="3" t="s">
        <v>7</v>
      </c>
      <c r="D247" s="3" t="s">
        <v>8</v>
      </c>
      <c r="E247" s="3" t="s">
        <v>9</v>
      </c>
      <c r="F247" s="3" t="s">
        <v>10</v>
      </c>
      <c r="G247" s="3" t="s">
        <v>11</v>
      </c>
      <c r="H247" s="3" t="s">
        <v>12</v>
      </c>
      <c r="I247" s="3" t="s">
        <v>13</v>
      </c>
      <c r="J247" s="5" t="s">
        <v>14</v>
      </c>
      <c r="K247" s="5" t="s">
        <v>15</v>
      </c>
      <c r="L247" s="5" t="s">
        <v>16</v>
      </c>
      <c r="M247" s="5" t="s">
        <v>17</v>
      </c>
      <c r="N247" s="3" t="s">
        <v>18</v>
      </c>
      <c r="O247" s="3" t="s">
        <v>19</v>
      </c>
      <c r="P247" s="3" t="s">
        <v>20</v>
      </c>
      <c r="Q247" s="3" t="s">
        <v>21</v>
      </c>
      <c r="R247" s="3" t="s">
        <v>22</v>
      </c>
      <c r="S247" s="3" t="s">
        <v>23</v>
      </c>
      <c r="T247" s="3" t="s">
        <v>24</v>
      </c>
      <c r="U247" s="3" t="s">
        <v>25</v>
      </c>
      <c r="V247" s="3" t="s">
        <v>26</v>
      </c>
    </row>
    <row r="248" spans="1:22" x14ac:dyDescent="0.3">
      <c r="A248">
        <v>291</v>
      </c>
      <c r="B248" t="s">
        <v>273</v>
      </c>
      <c r="C248" t="s">
        <v>274</v>
      </c>
      <c r="E248">
        <v>16</v>
      </c>
      <c r="F248">
        <v>296.54000000000002</v>
      </c>
      <c r="G248">
        <v>4744.6400000000003</v>
      </c>
      <c r="H248">
        <v>400</v>
      </c>
      <c r="J248">
        <v>5081.01</v>
      </c>
      <c r="K248">
        <v>-336.36999999999989</v>
      </c>
      <c r="L248">
        <v>0.21360000000000001</v>
      </c>
      <c r="M248">
        <v>89.712896000000029</v>
      </c>
      <c r="N248">
        <v>388.05</v>
      </c>
      <c r="O248">
        <v>477.76289600000007</v>
      </c>
      <c r="P248">
        <v>0</v>
      </c>
      <c r="U248">
        <v>4666.8771040000001</v>
      </c>
      <c r="V248">
        <v>4266.8771040000001</v>
      </c>
    </row>
    <row r="249" spans="1:22" x14ac:dyDescent="0.3">
      <c r="A249">
        <v>221</v>
      </c>
      <c r="B249" t="s">
        <v>275</v>
      </c>
      <c r="C249" t="s">
        <v>276</v>
      </c>
      <c r="E249">
        <v>16</v>
      </c>
      <c r="F249">
        <v>170</v>
      </c>
      <c r="G249">
        <v>2720</v>
      </c>
      <c r="H249">
        <v>400</v>
      </c>
      <c r="J249">
        <v>2077.5100000000002</v>
      </c>
      <c r="K249">
        <v>642.48999999999978</v>
      </c>
      <c r="L249">
        <v>0.10879999999999999</v>
      </c>
      <c r="M249">
        <v>69.902911999999986</v>
      </c>
      <c r="N249">
        <v>121.95</v>
      </c>
      <c r="O249">
        <v>191.852912</v>
      </c>
      <c r="U249">
        <v>2357.4970880000001</v>
      </c>
      <c r="V249">
        <v>1957.4970880000001</v>
      </c>
    </row>
    <row r="250" spans="1:22" x14ac:dyDescent="0.3">
      <c r="G250">
        <v>7464.64</v>
      </c>
      <c r="H250">
        <v>800</v>
      </c>
      <c r="I250">
        <v>0</v>
      </c>
      <c r="J250">
        <v>7158.52</v>
      </c>
      <c r="K250">
        <v>306.11999999999989</v>
      </c>
      <c r="M250">
        <v>159.61580800000002</v>
      </c>
      <c r="N250">
        <v>510</v>
      </c>
      <c r="O250">
        <v>669.61580800000002</v>
      </c>
      <c r="P250">
        <v>160.35</v>
      </c>
      <c r="Q250">
        <v>0</v>
      </c>
      <c r="R250">
        <v>731</v>
      </c>
      <c r="S250">
        <v>0</v>
      </c>
      <c r="T250">
        <v>0</v>
      </c>
      <c r="U250">
        <v>7024.3741920000002</v>
      </c>
      <c r="V250">
        <v>6224.3741920000002</v>
      </c>
    </row>
    <row r="252" spans="1:22" s="2" customFormat="1" ht="18.75" x14ac:dyDescent="0.3">
      <c r="A252" s="70" t="s">
        <v>277</v>
      </c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2"/>
    </row>
    <row r="253" spans="1:22" s="41" customFormat="1" ht="22.5" x14ac:dyDescent="0.3">
      <c r="A253" s="67" t="s">
        <v>5</v>
      </c>
      <c r="B253" s="3" t="s">
        <v>6</v>
      </c>
      <c r="C253" s="3" t="s">
        <v>7</v>
      </c>
      <c r="D253" s="3" t="s">
        <v>8</v>
      </c>
      <c r="E253" s="3" t="s">
        <v>9</v>
      </c>
      <c r="F253" s="3" t="s">
        <v>10</v>
      </c>
      <c r="G253" s="3" t="s">
        <v>11</v>
      </c>
      <c r="H253" s="3" t="s">
        <v>12</v>
      </c>
      <c r="I253" s="3" t="s">
        <v>13</v>
      </c>
      <c r="J253" s="5" t="s">
        <v>14</v>
      </c>
      <c r="K253" s="5" t="s">
        <v>15</v>
      </c>
      <c r="L253" s="5" t="s">
        <v>16</v>
      </c>
      <c r="M253" s="5" t="s">
        <v>17</v>
      </c>
      <c r="N253" s="3" t="s">
        <v>18</v>
      </c>
      <c r="O253" s="3" t="s">
        <v>19</v>
      </c>
      <c r="P253" s="3" t="s">
        <v>20</v>
      </c>
      <c r="Q253" s="3" t="s">
        <v>21</v>
      </c>
      <c r="R253" s="3" t="s">
        <v>22</v>
      </c>
      <c r="S253" s="3" t="s">
        <v>23</v>
      </c>
      <c r="T253" s="3" t="s">
        <v>24</v>
      </c>
      <c r="U253" s="3" t="s">
        <v>25</v>
      </c>
      <c r="V253" s="3" t="s">
        <v>26</v>
      </c>
    </row>
    <row r="254" spans="1:22" x14ac:dyDescent="0.3">
      <c r="A254">
        <v>310</v>
      </c>
      <c r="B254" t="s">
        <v>278</v>
      </c>
      <c r="C254" t="s">
        <v>279</v>
      </c>
      <c r="E254">
        <v>16</v>
      </c>
      <c r="F254">
        <v>296.54000000000002</v>
      </c>
      <c r="G254">
        <v>4744.6400000000003</v>
      </c>
      <c r="H254">
        <v>400</v>
      </c>
      <c r="J254">
        <v>5081.01</v>
      </c>
      <c r="K254">
        <v>-336.36999999999989</v>
      </c>
      <c r="L254">
        <v>0.21360000000000001</v>
      </c>
      <c r="M254">
        <v>89.712896000000029</v>
      </c>
      <c r="N254">
        <v>388.05</v>
      </c>
      <c r="O254">
        <v>477.76289600000007</v>
      </c>
      <c r="P254">
        <v>0</v>
      </c>
      <c r="U254">
        <v>4666.8771040000001</v>
      </c>
      <c r="V254">
        <v>4266.8771040000001</v>
      </c>
    </row>
    <row r="255" spans="1:22" x14ac:dyDescent="0.3">
      <c r="A255">
        <v>303</v>
      </c>
      <c r="B255" t="s">
        <v>280</v>
      </c>
      <c r="C255" t="s">
        <v>281</v>
      </c>
      <c r="E255">
        <v>16</v>
      </c>
      <c r="F255">
        <v>258.18</v>
      </c>
      <c r="G255">
        <v>4130.88</v>
      </c>
      <c r="H255">
        <v>400</v>
      </c>
      <c r="J255">
        <v>3651.01</v>
      </c>
      <c r="K255">
        <v>479.86999999999989</v>
      </c>
      <c r="L255">
        <v>0.16</v>
      </c>
      <c r="M255">
        <v>76.779199999999989</v>
      </c>
      <c r="N255">
        <v>292.25</v>
      </c>
      <c r="O255">
        <v>328.72</v>
      </c>
      <c r="P255">
        <v>0</v>
      </c>
      <c r="U255">
        <v>4202.16</v>
      </c>
      <c r="V255">
        <v>3802.16</v>
      </c>
    </row>
    <row r="256" spans="1:22" x14ac:dyDescent="0.3">
      <c r="A256">
        <v>93</v>
      </c>
      <c r="B256" t="s">
        <v>282</v>
      </c>
      <c r="C256" t="s">
        <v>283</v>
      </c>
      <c r="E256">
        <v>16</v>
      </c>
      <c r="F256">
        <v>258.18</v>
      </c>
      <c r="G256">
        <v>4130.88</v>
      </c>
      <c r="H256">
        <v>400</v>
      </c>
      <c r="I256">
        <v>516.36</v>
      </c>
      <c r="J256">
        <v>3651.01</v>
      </c>
      <c r="K256">
        <v>479.86999999999989</v>
      </c>
      <c r="L256">
        <v>0.16</v>
      </c>
      <c r="M256">
        <v>76.779199999999989</v>
      </c>
      <c r="N256">
        <v>293.25</v>
      </c>
      <c r="O256">
        <v>370.0292</v>
      </c>
      <c r="P256">
        <v>0</v>
      </c>
      <c r="U256">
        <v>3627.2107999999998</v>
      </c>
      <c r="V256">
        <v>3227.2107999999998</v>
      </c>
    </row>
    <row r="257" spans="1:22" x14ac:dyDescent="0.3">
      <c r="A257">
        <v>90</v>
      </c>
      <c r="B257" t="s">
        <v>284</v>
      </c>
      <c r="C257" t="s">
        <v>283</v>
      </c>
      <c r="E257">
        <v>16</v>
      </c>
      <c r="F257">
        <v>258.18</v>
      </c>
      <c r="G257">
        <v>4130.88</v>
      </c>
      <c r="H257">
        <v>400</v>
      </c>
      <c r="J257">
        <v>3651.01</v>
      </c>
      <c r="K257">
        <v>479.86999999999989</v>
      </c>
      <c r="L257">
        <v>0.16</v>
      </c>
      <c r="M257">
        <v>76.779199999999989</v>
      </c>
      <c r="N257">
        <v>293.25</v>
      </c>
      <c r="O257">
        <v>370.0292</v>
      </c>
      <c r="U257">
        <v>2910.8508000000002</v>
      </c>
      <c r="V257">
        <v>2510.8508000000002</v>
      </c>
    </row>
    <row r="258" spans="1:22" x14ac:dyDescent="0.3">
      <c r="A258">
        <v>95</v>
      </c>
      <c r="B258" t="s">
        <v>285</v>
      </c>
      <c r="C258" t="s">
        <v>283</v>
      </c>
      <c r="E258">
        <v>16</v>
      </c>
      <c r="F258">
        <v>258.18</v>
      </c>
      <c r="G258">
        <v>4130.88</v>
      </c>
      <c r="H258">
        <v>400</v>
      </c>
      <c r="J258">
        <v>3651.01</v>
      </c>
      <c r="K258">
        <v>479.86999999999989</v>
      </c>
      <c r="L258">
        <v>0.16</v>
      </c>
      <c r="M258">
        <v>76.779199999999989</v>
      </c>
      <c r="N258">
        <v>293.25</v>
      </c>
      <c r="O258">
        <v>370.0292</v>
      </c>
      <c r="U258">
        <v>4160.8508000000002</v>
      </c>
      <c r="V258">
        <v>3760.8508000000002</v>
      </c>
    </row>
    <row r="259" spans="1:22" x14ac:dyDescent="0.3">
      <c r="A259">
        <v>182</v>
      </c>
      <c r="B259" t="s">
        <v>286</v>
      </c>
      <c r="C259" t="s">
        <v>287</v>
      </c>
      <c r="E259">
        <v>16</v>
      </c>
      <c r="F259">
        <v>296.54000000000002</v>
      </c>
      <c r="G259">
        <v>4744.6400000000003</v>
      </c>
      <c r="H259">
        <v>400</v>
      </c>
      <c r="J259">
        <v>4244.01</v>
      </c>
      <c r="K259">
        <v>500.63000000000011</v>
      </c>
      <c r="L259">
        <v>0.1792</v>
      </c>
      <c r="M259">
        <v>89.712896000000029</v>
      </c>
      <c r="N259">
        <v>388.05</v>
      </c>
      <c r="O259">
        <v>477.76289600000007</v>
      </c>
      <c r="P259">
        <v>0</v>
      </c>
      <c r="U259">
        <v>2566.8771040000001</v>
      </c>
      <c r="V259">
        <v>2166.8771040000001</v>
      </c>
    </row>
    <row r="260" spans="1:22" x14ac:dyDescent="0.3">
      <c r="A260">
        <v>86</v>
      </c>
      <c r="B260" t="s">
        <v>288</v>
      </c>
      <c r="C260" t="s">
        <v>289</v>
      </c>
      <c r="E260">
        <v>16</v>
      </c>
      <c r="F260">
        <v>276.02999999999997</v>
      </c>
      <c r="G260">
        <v>4416.4799999999996</v>
      </c>
      <c r="H260">
        <v>400</v>
      </c>
      <c r="J260">
        <v>4244.01</v>
      </c>
      <c r="K260">
        <v>172.46999999999935</v>
      </c>
      <c r="L260">
        <v>0.1792</v>
      </c>
      <c r="M260">
        <v>122.4751999999999</v>
      </c>
      <c r="N260">
        <v>293.25</v>
      </c>
      <c r="O260">
        <v>415.72519999999992</v>
      </c>
      <c r="P260">
        <v>0</v>
      </c>
      <c r="U260">
        <v>4400.7547999999997</v>
      </c>
      <c r="V260">
        <v>4000.7547999999997</v>
      </c>
    </row>
    <row r="261" spans="1:22" x14ac:dyDescent="0.3">
      <c r="A261">
        <v>85</v>
      </c>
      <c r="B261" t="s">
        <v>290</v>
      </c>
      <c r="C261" t="s">
        <v>289</v>
      </c>
      <c r="E261">
        <v>16</v>
      </c>
      <c r="F261">
        <v>276.02999999999997</v>
      </c>
      <c r="G261">
        <v>4416.4799999999996</v>
      </c>
      <c r="H261">
        <v>400</v>
      </c>
      <c r="J261">
        <v>4244.01</v>
      </c>
      <c r="K261">
        <v>172.46999999999935</v>
      </c>
      <c r="L261">
        <v>0.1792</v>
      </c>
      <c r="M261">
        <v>122.4751999999999</v>
      </c>
      <c r="N261">
        <v>293.25</v>
      </c>
      <c r="O261">
        <v>415.72519999999992</v>
      </c>
      <c r="P261">
        <v>0</v>
      </c>
      <c r="U261">
        <v>4400.7547999999997</v>
      </c>
      <c r="V261">
        <v>4000.7547999999997</v>
      </c>
    </row>
    <row r="262" spans="1:22" x14ac:dyDescent="0.3">
      <c r="A262">
        <v>87</v>
      </c>
      <c r="B262" t="s">
        <v>291</v>
      </c>
      <c r="C262" t="s">
        <v>289</v>
      </c>
      <c r="E262">
        <v>16</v>
      </c>
      <c r="F262">
        <v>276.02999999999997</v>
      </c>
      <c r="G262">
        <v>4416.4799999999996</v>
      </c>
      <c r="H262">
        <v>400</v>
      </c>
      <c r="J262">
        <v>4244.01</v>
      </c>
      <c r="K262">
        <v>172.46999999999935</v>
      </c>
      <c r="L262">
        <v>0.1792</v>
      </c>
      <c r="M262">
        <v>122.4751999999999</v>
      </c>
      <c r="N262">
        <v>293.25</v>
      </c>
      <c r="O262">
        <v>415.72519999999992</v>
      </c>
      <c r="P262">
        <v>0</v>
      </c>
      <c r="U262">
        <v>4400.7547999999997</v>
      </c>
      <c r="V262">
        <v>4000.7547999999997</v>
      </c>
    </row>
    <row r="263" spans="1:22" x14ac:dyDescent="0.3">
      <c r="A263">
        <v>88</v>
      </c>
      <c r="B263" t="s">
        <v>292</v>
      </c>
      <c r="C263" t="s">
        <v>289</v>
      </c>
      <c r="E263">
        <v>16</v>
      </c>
      <c r="F263">
        <v>276.02999999999997</v>
      </c>
      <c r="G263">
        <v>4416.4799999999996</v>
      </c>
      <c r="H263">
        <v>400</v>
      </c>
      <c r="J263">
        <v>4244.01</v>
      </c>
      <c r="K263">
        <v>172.46999999999935</v>
      </c>
      <c r="L263">
        <v>0.1792</v>
      </c>
      <c r="M263">
        <v>122.4751999999999</v>
      </c>
      <c r="N263">
        <v>293.25</v>
      </c>
      <c r="O263">
        <v>415.72519999999992</v>
      </c>
      <c r="P263">
        <v>0</v>
      </c>
      <c r="U263">
        <v>4400.7547999999997</v>
      </c>
      <c r="V263">
        <v>4000.7547999999997</v>
      </c>
    </row>
    <row r="264" spans="1:22" x14ac:dyDescent="0.3">
      <c r="A264">
        <v>91</v>
      </c>
      <c r="B264" t="s">
        <v>293</v>
      </c>
      <c r="C264" t="s">
        <v>289</v>
      </c>
      <c r="E264">
        <v>16</v>
      </c>
      <c r="F264">
        <v>276.02999999999997</v>
      </c>
      <c r="G264">
        <v>4416.4799999999996</v>
      </c>
      <c r="H264">
        <v>400</v>
      </c>
      <c r="J264">
        <v>4244.01</v>
      </c>
      <c r="K264">
        <v>172.46999999999935</v>
      </c>
      <c r="L264">
        <v>0.1792</v>
      </c>
      <c r="M264">
        <v>122.4751999999999</v>
      </c>
      <c r="N264">
        <v>293.25</v>
      </c>
      <c r="O264">
        <v>415.72519999999992</v>
      </c>
      <c r="P264">
        <v>0</v>
      </c>
      <c r="U264">
        <v>3760.7547999999997</v>
      </c>
      <c r="V264">
        <v>3360.7547999999997</v>
      </c>
    </row>
    <row r="265" spans="1:22" x14ac:dyDescent="0.3">
      <c r="A265">
        <v>92</v>
      </c>
      <c r="B265" t="s">
        <v>294</v>
      </c>
      <c r="C265" t="s">
        <v>289</v>
      </c>
      <c r="E265">
        <v>16</v>
      </c>
      <c r="F265">
        <v>276.02999999999997</v>
      </c>
      <c r="G265">
        <v>4416.4799999999996</v>
      </c>
      <c r="H265">
        <v>400</v>
      </c>
      <c r="J265">
        <v>4244.01</v>
      </c>
      <c r="K265">
        <v>172.46999999999935</v>
      </c>
      <c r="L265">
        <v>0.1792</v>
      </c>
      <c r="M265">
        <v>122.4751999999999</v>
      </c>
      <c r="N265">
        <v>293.25</v>
      </c>
      <c r="O265">
        <v>415.72519999999992</v>
      </c>
      <c r="P265">
        <v>0</v>
      </c>
      <c r="U265">
        <v>4400.7547999999997</v>
      </c>
      <c r="V265">
        <v>4000.7547999999997</v>
      </c>
    </row>
    <row r="266" spans="1:22" x14ac:dyDescent="0.3">
      <c r="A266">
        <v>46</v>
      </c>
      <c r="B266" t="s">
        <v>295</v>
      </c>
      <c r="C266" t="s">
        <v>296</v>
      </c>
      <c r="E266">
        <v>16</v>
      </c>
      <c r="F266">
        <v>370.77</v>
      </c>
      <c r="G266">
        <v>5932.32</v>
      </c>
      <c r="H266">
        <v>400</v>
      </c>
      <c r="J266">
        <v>5081.01</v>
      </c>
      <c r="K266">
        <v>851.30999999999949</v>
      </c>
      <c r="L266">
        <v>0.21360000000000001</v>
      </c>
      <c r="M266">
        <v>181.83981599999987</v>
      </c>
      <c r="N266">
        <v>538.20000000000005</v>
      </c>
      <c r="O266">
        <v>720.03981599999997</v>
      </c>
      <c r="U266">
        <v>4762.2801839999993</v>
      </c>
      <c r="V266">
        <v>4362.2801839999993</v>
      </c>
    </row>
    <row r="267" spans="1:22" x14ac:dyDescent="0.3">
      <c r="A267">
        <v>48</v>
      </c>
      <c r="B267" t="s">
        <v>297</v>
      </c>
      <c r="C267" t="s">
        <v>298</v>
      </c>
      <c r="E267">
        <v>16</v>
      </c>
      <c r="F267">
        <v>296.54000000000002</v>
      </c>
      <c r="G267">
        <v>4744.6400000000003</v>
      </c>
      <c r="H267">
        <v>400</v>
      </c>
      <c r="J267">
        <v>4244.01</v>
      </c>
      <c r="K267">
        <v>500.63000000000011</v>
      </c>
      <c r="L267">
        <v>0.1792</v>
      </c>
      <c r="M267">
        <v>89.712896000000029</v>
      </c>
      <c r="N267">
        <v>388.05</v>
      </c>
      <c r="O267">
        <v>477.76289600000007</v>
      </c>
      <c r="U267">
        <v>4666.8771040000001</v>
      </c>
      <c r="V267">
        <v>4266.8771040000001</v>
      </c>
    </row>
    <row r="268" spans="1:22" x14ac:dyDescent="0.3">
      <c r="G268">
        <v>63188.639999999992</v>
      </c>
      <c r="H268">
        <v>5600</v>
      </c>
      <c r="I268">
        <v>516.36</v>
      </c>
      <c r="J268">
        <v>58718.140000000021</v>
      </c>
      <c r="K268">
        <v>4470.4999999999955</v>
      </c>
      <c r="M268">
        <v>1492.9465039999991</v>
      </c>
      <c r="N268">
        <v>4633.8500000000004</v>
      </c>
      <c r="O268">
        <v>6086.4873040000002</v>
      </c>
      <c r="P268">
        <v>0</v>
      </c>
      <c r="Q268">
        <v>5890</v>
      </c>
      <c r="R268">
        <v>0</v>
      </c>
      <c r="S268">
        <v>0</v>
      </c>
      <c r="T268">
        <v>0</v>
      </c>
      <c r="U268">
        <v>57328.512696000005</v>
      </c>
      <c r="V268">
        <v>51728.512696000005</v>
      </c>
    </row>
    <row r="270" spans="1:22" s="2" customFormat="1" ht="18.75" x14ac:dyDescent="0.3">
      <c r="A270" s="69" t="s">
        <v>299</v>
      </c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</row>
    <row r="271" spans="1:22" s="2" customFormat="1" ht="22.5" x14ac:dyDescent="0.3">
      <c r="A271" s="67" t="s">
        <v>5</v>
      </c>
      <c r="B271" s="3" t="s">
        <v>6</v>
      </c>
      <c r="C271" s="3" t="s">
        <v>7</v>
      </c>
      <c r="D271" s="3" t="s">
        <v>8</v>
      </c>
      <c r="E271" s="3" t="s">
        <v>9</v>
      </c>
      <c r="F271" s="3" t="s">
        <v>10</v>
      </c>
      <c r="G271" s="3" t="s">
        <v>11</v>
      </c>
      <c r="H271" s="3" t="s">
        <v>12</v>
      </c>
      <c r="I271" s="3" t="s">
        <v>13</v>
      </c>
      <c r="J271" s="5" t="s">
        <v>14</v>
      </c>
      <c r="K271" s="5" t="s">
        <v>15</v>
      </c>
      <c r="L271" s="5" t="s">
        <v>16</v>
      </c>
      <c r="M271" s="5" t="s">
        <v>17</v>
      </c>
      <c r="N271" s="3" t="s">
        <v>18</v>
      </c>
      <c r="O271" s="3" t="s">
        <v>19</v>
      </c>
      <c r="P271" s="3" t="s">
        <v>20</v>
      </c>
      <c r="Q271" s="3" t="s">
        <v>21</v>
      </c>
      <c r="R271" s="3" t="s">
        <v>22</v>
      </c>
      <c r="S271" s="3" t="s">
        <v>23</v>
      </c>
      <c r="T271" s="3" t="s">
        <v>24</v>
      </c>
      <c r="U271" s="3" t="s">
        <v>25</v>
      </c>
      <c r="V271" s="3" t="s">
        <v>26</v>
      </c>
    </row>
    <row r="272" spans="1:22" x14ac:dyDescent="0.3">
      <c r="A272">
        <v>98</v>
      </c>
      <c r="B272" t="s">
        <v>300</v>
      </c>
      <c r="C272" t="s">
        <v>301</v>
      </c>
      <c r="E272">
        <v>16</v>
      </c>
      <c r="F272">
        <v>296.54000000000002</v>
      </c>
      <c r="G272">
        <v>4744.6400000000003</v>
      </c>
      <c r="H272">
        <v>400</v>
      </c>
      <c r="J272">
        <v>5081.01</v>
      </c>
      <c r="K272">
        <v>-336.36999999999989</v>
      </c>
      <c r="L272">
        <v>0.21360000000000001</v>
      </c>
      <c r="M272">
        <v>89.712896000000029</v>
      </c>
      <c r="N272">
        <v>388.05</v>
      </c>
      <c r="O272">
        <v>477.76289600000007</v>
      </c>
      <c r="P272">
        <v>0</v>
      </c>
      <c r="U272">
        <v>4666.8771040000001</v>
      </c>
      <c r="V272">
        <v>4266.8771040000001</v>
      </c>
    </row>
    <row r="273" spans="1:22" x14ac:dyDescent="0.3">
      <c r="B273" t="s">
        <v>302</v>
      </c>
      <c r="C273" t="s">
        <v>129</v>
      </c>
      <c r="U273">
        <v>0</v>
      </c>
      <c r="V273">
        <v>0</v>
      </c>
    </row>
    <row r="274" spans="1:22" x14ac:dyDescent="0.3">
      <c r="A274">
        <v>298</v>
      </c>
      <c r="B274" t="s">
        <v>303</v>
      </c>
      <c r="C274" t="s">
        <v>304</v>
      </c>
      <c r="E274">
        <v>16</v>
      </c>
      <c r="F274">
        <v>250.29</v>
      </c>
      <c r="G274">
        <v>4004.64</v>
      </c>
      <c r="H274">
        <v>400</v>
      </c>
      <c r="M274">
        <v>56.580799999999947</v>
      </c>
      <c r="N274">
        <v>293.25</v>
      </c>
      <c r="O274">
        <v>349.83079999999995</v>
      </c>
      <c r="U274">
        <v>4054.8091999999997</v>
      </c>
      <c r="V274">
        <v>3654.8091999999997</v>
      </c>
    </row>
    <row r="275" spans="1:22" x14ac:dyDescent="0.3">
      <c r="A275">
        <v>215</v>
      </c>
      <c r="B275" t="s">
        <v>305</v>
      </c>
      <c r="C275" t="s">
        <v>196</v>
      </c>
      <c r="E275">
        <v>16</v>
      </c>
      <c r="F275">
        <v>203.32</v>
      </c>
      <c r="G275">
        <v>3253.12</v>
      </c>
      <c r="H275">
        <v>400</v>
      </c>
      <c r="M275">
        <v>127.90636799999997</v>
      </c>
      <c r="N275">
        <v>121.95</v>
      </c>
      <c r="O275">
        <v>249.85636799999997</v>
      </c>
      <c r="U275">
        <v>3403.2636320000001</v>
      </c>
      <c r="V275">
        <v>3003.2636320000001</v>
      </c>
    </row>
    <row r="276" spans="1:22" x14ac:dyDescent="0.3">
      <c r="A276">
        <v>328</v>
      </c>
      <c r="B276" t="s">
        <v>306</v>
      </c>
      <c r="C276" t="s">
        <v>73</v>
      </c>
      <c r="E276">
        <v>16</v>
      </c>
      <c r="F276">
        <v>203.32</v>
      </c>
      <c r="G276">
        <v>3253.12</v>
      </c>
      <c r="H276">
        <v>400</v>
      </c>
      <c r="M276">
        <v>127.90636799999997</v>
      </c>
      <c r="N276">
        <v>121.95</v>
      </c>
      <c r="O276">
        <v>249.85636799999997</v>
      </c>
      <c r="U276">
        <v>3403.2636320000001</v>
      </c>
      <c r="V276">
        <v>3003.2636320000001</v>
      </c>
    </row>
    <row r="277" spans="1:22" x14ac:dyDescent="0.3">
      <c r="A277">
        <v>204</v>
      </c>
      <c r="B277" t="s">
        <v>307</v>
      </c>
      <c r="C277" t="s">
        <v>196</v>
      </c>
      <c r="E277">
        <v>16</v>
      </c>
      <c r="F277">
        <v>203.32</v>
      </c>
      <c r="G277">
        <v>3253.12</v>
      </c>
      <c r="H277">
        <v>400</v>
      </c>
      <c r="M277">
        <v>127.90636799999997</v>
      </c>
      <c r="N277">
        <v>121.95</v>
      </c>
      <c r="O277">
        <v>249.85636799999997</v>
      </c>
      <c r="U277">
        <v>3403.2636320000001</v>
      </c>
      <c r="V277">
        <v>3003.2636320000001</v>
      </c>
    </row>
    <row r="278" spans="1:22" x14ac:dyDescent="0.3">
      <c r="G278">
        <v>18508.64</v>
      </c>
      <c r="H278">
        <v>2000</v>
      </c>
      <c r="I278">
        <v>0</v>
      </c>
      <c r="J278">
        <v>5081.01</v>
      </c>
      <c r="K278">
        <v>-336.36999999999989</v>
      </c>
      <c r="L278">
        <v>0.21360000000000001</v>
      </c>
      <c r="M278">
        <v>274.20006399999994</v>
      </c>
      <c r="N278">
        <v>1047.1500000000001</v>
      </c>
      <c r="O278">
        <v>1577.1628000000001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18931.477200000001</v>
      </c>
      <c r="V278">
        <v>16931.477200000001</v>
      </c>
    </row>
    <row r="280" spans="1:22" s="2" customFormat="1" ht="18.75" x14ac:dyDescent="0.3">
      <c r="A280" s="69" t="s">
        <v>308</v>
      </c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</row>
    <row r="281" spans="1:22" s="2" customFormat="1" ht="22.5" x14ac:dyDescent="0.3">
      <c r="A281" s="67" t="s">
        <v>5</v>
      </c>
      <c r="B281" s="3" t="s">
        <v>6</v>
      </c>
      <c r="C281" s="3" t="s">
        <v>7</v>
      </c>
      <c r="D281" s="3" t="s">
        <v>8</v>
      </c>
      <c r="E281" s="3" t="s">
        <v>9</v>
      </c>
      <c r="F281" s="3" t="s">
        <v>10</v>
      </c>
      <c r="G281" s="3" t="s">
        <v>11</v>
      </c>
      <c r="H281" s="3" t="s">
        <v>12</v>
      </c>
      <c r="I281" s="3" t="s">
        <v>13</v>
      </c>
      <c r="J281" s="5" t="s">
        <v>14</v>
      </c>
      <c r="K281" s="5" t="s">
        <v>15</v>
      </c>
      <c r="L281" s="5" t="s">
        <v>16</v>
      </c>
      <c r="M281" s="5" t="s">
        <v>17</v>
      </c>
      <c r="N281" s="3" t="s">
        <v>18</v>
      </c>
      <c r="O281" s="3" t="s">
        <v>19</v>
      </c>
      <c r="P281" s="3" t="s">
        <v>20</v>
      </c>
      <c r="Q281" s="3" t="s">
        <v>21</v>
      </c>
      <c r="R281" s="3" t="s">
        <v>22</v>
      </c>
      <c r="S281" s="3" t="s">
        <v>23</v>
      </c>
      <c r="T281" s="3" t="s">
        <v>24</v>
      </c>
      <c r="U281" s="3" t="s">
        <v>25</v>
      </c>
      <c r="V281" s="3" t="s">
        <v>26</v>
      </c>
    </row>
    <row r="282" spans="1:22" x14ac:dyDescent="0.3">
      <c r="A282">
        <v>13</v>
      </c>
      <c r="B282" t="s">
        <v>309</v>
      </c>
      <c r="C282" t="s">
        <v>301</v>
      </c>
      <c r="E282">
        <v>16</v>
      </c>
      <c r="F282">
        <v>296.54000000000002</v>
      </c>
      <c r="G282">
        <v>4744.6400000000003</v>
      </c>
      <c r="H282">
        <v>400</v>
      </c>
      <c r="J282">
        <v>4244.01</v>
      </c>
      <c r="K282">
        <v>500.63000000000011</v>
      </c>
      <c r="L282">
        <v>0.1792</v>
      </c>
      <c r="M282">
        <v>89.712896000000029</v>
      </c>
      <c r="N282">
        <v>388.05</v>
      </c>
      <c r="O282">
        <v>477.76289600000007</v>
      </c>
      <c r="P282">
        <v>0</v>
      </c>
      <c r="U282">
        <v>4666.8771040000001</v>
      </c>
      <c r="V282">
        <v>4266.8771040000001</v>
      </c>
    </row>
    <row r="283" spans="1:22" x14ac:dyDescent="0.3">
      <c r="A283">
        <v>246</v>
      </c>
      <c r="B283" t="s">
        <v>310</v>
      </c>
      <c r="C283" t="s">
        <v>73</v>
      </c>
      <c r="E283">
        <v>16</v>
      </c>
      <c r="F283">
        <v>165.05</v>
      </c>
      <c r="G283">
        <v>2640.8</v>
      </c>
      <c r="H283">
        <v>400</v>
      </c>
      <c r="J283">
        <v>2077.5100000000002</v>
      </c>
      <c r="K283">
        <v>563.29</v>
      </c>
      <c r="L283">
        <v>0.10879999999999999</v>
      </c>
      <c r="M283">
        <v>61.285952000000002</v>
      </c>
      <c r="N283">
        <v>121.95</v>
      </c>
      <c r="O283">
        <v>183.235952</v>
      </c>
      <c r="U283">
        <v>3002.9140480000001</v>
      </c>
      <c r="V283">
        <v>2602.9140480000001</v>
      </c>
    </row>
    <row r="284" spans="1:22" x14ac:dyDescent="0.3">
      <c r="G284">
        <v>7385.4400000000005</v>
      </c>
      <c r="H284">
        <v>800</v>
      </c>
      <c r="I284">
        <v>0</v>
      </c>
      <c r="O284">
        <v>660.99884800000007</v>
      </c>
      <c r="P284">
        <v>145.35</v>
      </c>
      <c r="Q284">
        <v>0</v>
      </c>
      <c r="R284">
        <v>0</v>
      </c>
      <c r="S284">
        <v>0</v>
      </c>
      <c r="T284">
        <v>0</v>
      </c>
      <c r="U284">
        <v>7669.7911519999998</v>
      </c>
      <c r="V284">
        <v>6869.7911519999998</v>
      </c>
    </row>
    <row r="286" spans="1:22" s="2" customFormat="1" ht="18.75" x14ac:dyDescent="0.3">
      <c r="A286" s="69" t="s">
        <v>311</v>
      </c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</row>
    <row r="287" spans="1:22" s="2" customFormat="1" ht="22.5" x14ac:dyDescent="0.3">
      <c r="A287" s="3" t="s">
        <v>5</v>
      </c>
      <c r="B287" s="3" t="s">
        <v>6</v>
      </c>
      <c r="C287" s="3" t="s">
        <v>7</v>
      </c>
      <c r="D287" s="3" t="s">
        <v>8</v>
      </c>
      <c r="E287" s="3" t="s">
        <v>9</v>
      </c>
      <c r="F287" s="3" t="s">
        <v>10</v>
      </c>
      <c r="G287" s="3" t="s">
        <v>11</v>
      </c>
      <c r="H287" s="3" t="s">
        <v>12</v>
      </c>
      <c r="I287" s="3" t="s">
        <v>13</v>
      </c>
      <c r="J287" s="5" t="s">
        <v>14</v>
      </c>
      <c r="K287" s="5" t="s">
        <v>15</v>
      </c>
      <c r="L287" s="5" t="s">
        <v>16</v>
      </c>
      <c r="M287" s="5" t="s">
        <v>17</v>
      </c>
      <c r="N287" s="3" t="s">
        <v>18</v>
      </c>
      <c r="O287" s="3" t="s">
        <v>19</v>
      </c>
      <c r="P287" s="3" t="s">
        <v>20</v>
      </c>
      <c r="Q287" s="3" t="s">
        <v>21</v>
      </c>
      <c r="R287" s="3" t="s">
        <v>22</v>
      </c>
      <c r="S287" s="3" t="s">
        <v>23</v>
      </c>
      <c r="T287" s="3" t="s">
        <v>24</v>
      </c>
      <c r="U287" s="3" t="s">
        <v>25</v>
      </c>
      <c r="V287" s="3" t="s">
        <v>26</v>
      </c>
    </row>
    <row r="288" spans="1:22" x14ac:dyDescent="0.3">
      <c r="A288">
        <v>296</v>
      </c>
      <c r="B288" t="s">
        <v>312</v>
      </c>
      <c r="C288" t="s">
        <v>301</v>
      </c>
      <c r="E288">
        <v>16</v>
      </c>
      <c r="F288">
        <v>296.54000000000002</v>
      </c>
      <c r="G288">
        <v>4744.6400000000003</v>
      </c>
      <c r="H288">
        <v>400</v>
      </c>
      <c r="J288">
        <v>4244.01</v>
      </c>
      <c r="K288">
        <v>500.63000000000011</v>
      </c>
      <c r="L288">
        <v>0.1792</v>
      </c>
      <c r="M288">
        <v>89.712896000000029</v>
      </c>
      <c r="N288">
        <v>388.05</v>
      </c>
      <c r="O288">
        <v>477.76289600000007</v>
      </c>
      <c r="P288">
        <v>0</v>
      </c>
      <c r="U288">
        <v>4666.8771040000001</v>
      </c>
      <c r="V288">
        <v>4266.8771040000001</v>
      </c>
    </row>
    <row r="289" spans="1:22" x14ac:dyDescent="0.3">
      <c r="A289">
        <v>311</v>
      </c>
      <c r="B289" t="s">
        <v>313</v>
      </c>
      <c r="C289" t="s">
        <v>73</v>
      </c>
      <c r="E289">
        <v>16</v>
      </c>
      <c r="F289">
        <v>250.29</v>
      </c>
      <c r="G289">
        <v>4004.64</v>
      </c>
      <c r="H289">
        <v>400</v>
      </c>
      <c r="J289">
        <v>3651.01</v>
      </c>
      <c r="K289">
        <v>353.62999999999965</v>
      </c>
      <c r="L289">
        <v>0.16</v>
      </c>
      <c r="M289">
        <v>56.580799999999947</v>
      </c>
      <c r="N289">
        <v>293.25</v>
      </c>
      <c r="O289">
        <v>349.83079999999995</v>
      </c>
      <c r="U289">
        <v>4054.8091999999997</v>
      </c>
      <c r="V289">
        <v>3654.8091999999997</v>
      </c>
    </row>
    <row r="290" spans="1:22" x14ac:dyDescent="0.3">
      <c r="A290">
        <v>104</v>
      </c>
      <c r="B290" t="s">
        <v>314</v>
      </c>
      <c r="C290" t="s">
        <v>196</v>
      </c>
      <c r="E290">
        <v>16</v>
      </c>
      <c r="F290">
        <v>153.71</v>
      </c>
      <c r="G290">
        <v>2459.36</v>
      </c>
      <c r="H290">
        <v>400</v>
      </c>
      <c r="J290">
        <v>2077.5100000000002</v>
      </c>
      <c r="K290">
        <v>381.84999999999991</v>
      </c>
      <c r="L290">
        <v>0.10879999999999999</v>
      </c>
      <c r="M290">
        <v>41.545279999999991</v>
      </c>
      <c r="N290">
        <v>121.95</v>
      </c>
      <c r="O290">
        <v>163.49527999999998</v>
      </c>
      <c r="U290">
        <v>2856.2147199999999</v>
      </c>
      <c r="V290">
        <v>2456.2147199999999</v>
      </c>
    </row>
    <row r="291" spans="1:22" x14ac:dyDescent="0.3">
      <c r="G291">
        <v>11208.640000000001</v>
      </c>
      <c r="H291">
        <v>1200</v>
      </c>
      <c r="I291">
        <v>0</v>
      </c>
      <c r="O291">
        <v>991.088976</v>
      </c>
      <c r="P291">
        <v>160.35</v>
      </c>
      <c r="Q291">
        <v>0</v>
      </c>
      <c r="R291">
        <v>0</v>
      </c>
      <c r="S291">
        <v>0</v>
      </c>
      <c r="T291">
        <v>0</v>
      </c>
      <c r="U291">
        <v>11577.901023999999</v>
      </c>
      <c r="V291">
        <v>10377.901023999999</v>
      </c>
    </row>
    <row r="293" spans="1:22" s="2" customFormat="1" ht="18.75" x14ac:dyDescent="0.3">
      <c r="A293" s="70" t="s">
        <v>315</v>
      </c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2"/>
    </row>
    <row r="294" spans="1:22" s="2" customFormat="1" ht="22.5" x14ac:dyDescent="0.3">
      <c r="A294" s="67" t="s">
        <v>5</v>
      </c>
      <c r="B294" s="3" t="s">
        <v>6</v>
      </c>
      <c r="C294" s="3" t="s">
        <v>7</v>
      </c>
      <c r="D294" s="3" t="s">
        <v>8</v>
      </c>
      <c r="E294" s="3" t="s">
        <v>9</v>
      </c>
      <c r="F294" s="3" t="s">
        <v>10</v>
      </c>
      <c r="G294" s="3" t="s">
        <v>11</v>
      </c>
      <c r="H294" s="3" t="s">
        <v>12</v>
      </c>
      <c r="I294" s="3" t="s">
        <v>13</v>
      </c>
      <c r="J294" s="5" t="s">
        <v>14</v>
      </c>
      <c r="K294" s="5" t="s">
        <v>15</v>
      </c>
      <c r="L294" s="5" t="s">
        <v>16</v>
      </c>
      <c r="M294" s="5" t="s">
        <v>17</v>
      </c>
      <c r="N294" s="3" t="s">
        <v>18</v>
      </c>
      <c r="O294" s="3" t="s">
        <v>19</v>
      </c>
      <c r="P294" s="3" t="s">
        <v>20</v>
      </c>
      <c r="Q294" s="3" t="s">
        <v>21</v>
      </c>
      <c r="R294" s="3" t="s">
        <v>22</v>
      </c>
      <c r="S294" s="3" t="s">
        <v>23</v>
      </c>
      <c r="T294" s="3" t="s">
        <v>24</v>
      </c>
      <c r="U294" s="3" t="s">
        <v>25</v>
      </c>
      <c r="V294" s="3" t="s">
        <v>26</v>
      </c>
    </row>
    <row r="295" spans="1:22" x14ac:dyDescent="0.3">
      <c r="A295">
        <v>321</v>
      </c>
      <c r="B295" t="s">
        <v>316</v>
      </c>
      <c r="C295" t="s">
        <v>301</v>
      </c>
      <c r="E295">
        <v>16</v>
      </c>
      <c r="F295">
        <v>296.54000000000002</v>
      </c>
      <c r="G295">
        <v>4744.6400000000003</v>
      </c>
      <c r="H295">
        <v>400</v>
      </c>
      <c r="J295">
        <v>4244.01</v>
      </c>
      <c r="K295">
        <v>500.63000000000011</v>
      </c>
      <c r="L295">
        <v>0.1792</v>
      </c>
      <c r="M295">
        <v>89.712896000000029</v>
      </c>
      <c r="N295">
        <v>388.05</v>
      </c>
      <c r="O295">
        <v>477.76289600000007</v>
      </c>
      <c r="P295">
        <v>0</v>
      </c>
      <c r="U295">
        <v>4666.8771040000001</v>
      </c>
      <c r="V295">
        <v>4266.8771040000001</v>
      </c>
    </row>
    <row r="296" spans="1:22" x14ac:dyDescent="0.3">
      <c r="A296">
        <v>287</v>
      </c>
      <c r="B296" t="s">
        <v>317</v>
      </c>
      <c r="C296" t="s">
        <v>73</v>
      </c>
      <c r="E296">
        <v>16</v>
      </c>
      <c r="F296">
        <v>165.05</v>
      </c>
      <c r="G296">
        <v>2640.8</v>
      </c>
      <c r="H296">
        <v>400</v>
      </c>
      <c r="J296">
        <v>2077.5100000000002</v>
      </c>
      <c r="K296">
        <v>563.29</v>
      </c>
      <c r="L296">
        <v>0.10879999999999999</v>
      </c>
      <c r="M296">
        <v>61.285952000000002</v>
      </c>
      <c r="N296">
        <v>121.95</v>
      </c>
      <c r="O296">
        <v>183.235952</v>
      </c>
      <c r="U296">
        <v>3002.9140480000001</v>
      </c>
      <c r="V296">
        <v>2602.9140480000001</v>
      </c>
    </row>
    <row r="297" spans="1:22" x14ac:dyDescent="0.3">
      <c r="G297">
        <v>7385.4400000000005</v>
      </c>
      <c r="H297">
        <v>800</v>
      </c>
      <c r="I297">
        <v>0</v>
      </c>
      <c r="J297">
        <v>6321.52</v>
      </c>
      <c r="K297">
        <v>1063.92</v>
      </c>
      <c r="L297">
        <v>0.28799999999999998</v>
      </c>
      <c r="M297">
        <v>150.99884800000004</v>
      </c>
      <c r="N297">
        <v>510</v>
      </c>
      <c r="O297">
        <v>660.99884800000007</v>
      </c>
      <c r="P297">
        <v>145.35</v>
      </c>
      <c r="Q297">
        <v>0</v>
      </c>
      <c r="R297">
        <v>0</v>
      </c>
      <c r="S297">
        <v>0</v>
      </c>
      <c r="T297">
        <v>0</v>
      </c>
      <c r="U297">
        <v>7669.7911519999998</v>
      </c>
      <c r="V297">
        <v>6869.7911519999998</v>
      </c>
    </row>
    <row r="299" spans="1:22" s="41" customFormat="1" ht="18.75" customHeight="1" x14ac:dyDescent="0.3">
      <c r="A299" s="69" t="s">
        <v>318</v>
      </c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</row>
    <row r="300" spans="1:22" s="41" customFormat="1" ht="26.25" customHeight="1" x14ac:dyDescent="0.3">
      <c r="A300" s="67" t="s">
        <v>5</v>
      </c>
      <c r="B300" s="67" t="s">
        <v>6</v>
      </c>
      <c r="C300" s="67" t="s">
        <v>7</v>
      </c>
      <c r="D300" s="67" t="s">
        <v>8</v>
      </c>
      <c r="E300" s="67" t="s">
        <v>9</v>
      </c>
      <c r="F300" s="67" t="s">
        <v>10</v>
      </c>
      <c r="G300" s="67" t="s">
        <v>11</v>
      </c>
      <c r="H300" s="67" t="s">
        <v>12</v>
      </c>
      <c r="I300" s="67" t="s">
        <v>13</v>
      </c>
      <c r="J300" s="68" t="s">
        <v>14</v>
      </c>
      <c r="K300" s="68" t="s">
        <v>15</v>
      </c>
      <c r="L300" s="68" t="s">
        <v>16</v>
      </c>
      <c r="M300" s="68" t="s">
        <v>17</v>
      </c>
      <c r="N300" s="67" t="s">
        <v>18</v>
      </c>
      <c r="O300" s="67" t="s">
        <v>19</v>
      </c>
      <c r="P300" s="67" t="s">
        <v>20</v>
      </c>
      <c r="Q300" s="67" t="s">
        <v>21</v>
      </c>
      <c r="R300" s="3" t="s">
        <v>22</v>
      </c>
      <c r="S300" s="67" t="s">
        <v>23</v>
      </c>
      <c r="T300" s="67" t="s">
        <v>24</v>
      </c>
      <c r="U300" s="67" t="s">
        <v>25</v>
      </c>
      <c r="V300" s="67" t="s">
        <v>26</v>
      </c>
    </row>
    <row r="301" spans="1:22" x14ac:dyDescent="0.3">
      <c r="A301">
        <v>325</v>
      </c>
      <c r="B301" t="s">
        <v>319</v>
      </c>
      <c r="C301" t="s">
        <v>301</v>
      </c>
      <c r="E301">
        <v>16</v>
      </c>
      <c r="F301">
        <v>296.54000000000002</v>
      </c>
      <c r="G301">
        <v>4744.6400000000003</v>
      </c>
      <c r="H301">
        <v>400</v>
      </c>
      <c r="J301">
        <v>5081.01</v>
      </c>
      <c r="K301">
        <v>-336.36999999999989</v>
      </c>
      <c r="L301">
        <v>0.21360000000000001</v>
      </c>
      <c r="M301">
        <v>89.712896000000029</v>
      </c>
      <c r="N301">
        <v>388.05</v>
      </c>
      <c r="O301">
        <v>477.76289600000007</v>
      </c>
      <c r="P301">
        <v>0</v>
      </c>
      <c r="U301">
        <v>4666.8771040000001</v>
      </c>
      <c r="V301">
        <v>4266.8771040000001</v>
      </c>
    </row>
    <row r="302" spans="1:22" x14ac:dyDescent="0.3">
      <c r="A302">
        <v>201</v>
      </c>
      <c r="B302" t="s">
        <v>320</v>
      </c>
      <c r="C302" t="s">
        <v>38</v>
      </c>
      <c r="E302">
        <v>16</v>
      </c>
      <c r="F302">
        <v>250.29</v>
      </c>
      <c r="G302">
        <v>4004.64</v>
      </c>
      <c r="H302">
        <v>400</v>
      </c>
      <c r="J302">
        <v>3651.01</v>
      </c>
      <c r="K302">
        <v>353.62999999999965</v>
      </c>
      <c r="L302">
        <v>0.16</v>
      </c>
      <c r="M302">
        <v>56.580799999999947</v>
      </c>
      <c r="N302">
        <v>293.25</v>
      </c>
      <c r="O302">
        <v>349.83079999999995</v>
      </c>
      <c r="U302">
        <v>4054.8091999999997</v>
      </c>
      <c r="V302">
        <v>3654.8091999999997</v>
      </c>
    </row>
    <row r="303" spans="1:22" x14ac:dyDescent="0.3">
      <c r="A303">
        <v>282</v>
      </c>
      <c r="B303" t="s">
        <v>321</v>
      </c>
      <c r="C303" t="s">
        <v>73</v>
      </c>
      <c r="E303">
        <v>16</v>
      </c>
      <c r="F303">
        <v>250.29</v>
      </c>
      <c r="G303">
        <v>4004.64</v>
      </c>
      <c r="H303">
        <v>400</v>
      </c>
      <c r="J303">
        <v>3651.01</v>
      </c>
      <c r="K303">
        <v>353.62999999999965</v>
      </c>
      <c r="L303">
        <v>0.16</v>
      </c>
      <c r="M303">
        <v>209.67174399999999</v>
      </c>
      <c r="N303">
        <v>121.95</v>
      </c>
      <c r="O303">
        <v>349.83</v>
      </c>
      <c r="U303">
        <v>4054.8099999999995</v>
      </c>
      <c r="V303">
        <v>3654.8099999999995</v>
      </c>
    </row>
    <row r="304" spans="1:22" x14ac:dyDescent="0.3">
      <c r="A304">
        <v>102</v>
      </c>
      <c r="B304" t="s">
        <v>322</v>
      </c>
      <c r="C304" t="s">
        <v>196</v>
      </c>
      <c r="E304">
        <v>16</v>
      </c>
      <c r="F304">
        <v>153.71</v>
      </c>
      <c r="G304">
        <v>2459.36</v>
      </c>
      <c r="H304">
        <v>400</v>
      </c>
      <c r="J304">
        <v>2077.5100000000002</v>
      </c>
      <c r="K304">
        <v>381.84999999999991</v>
      </c>
      <c r="L304">
        <v>0.10879999999999999</v>
      </c>
      <c r="M304">
        <v>41.545279999999991</v>
      </c>
      <c r="N304">
        <v>121.95</v>
      </c>
      <c r="O304">
        <v>163.49527999999998</v>
      </c>
      <c r="U304">
        <v>2856.2147199999999</v>
      </c>
      <c r="V304">
        <v>2456.2147199999999</v>
      </c>
    </row>
    <row r="305" spans="1:22" x14ac:dyDescent="0.3">
      <c r="A305">
        <v>71</v>
      </c>
      <c r="B305" t="s">
        <v>323</v>
      </c>
      <c r="C305" t="s">
        <v>54</v>
      </c>
      <c r="E305">
        <v>16</v>
      </c>
      <c r="F305">
        <v>196.61</v>
      </c>
      <c r="G305">
        <v>3145.76</v>
      </c>
      <c r="H305">
        <v>400</v>
      </c>
      <c r="J305">
        <v>2077.5100000000002</v>
      </c>
      <c r="K305">
        <v>1068.25</v>
      </c>
      <c r="L305">
        <v>0.10879999999999999</v>
      </c>
      <c r="M305">
        <v>145.62560000000002</v>
      </c>
      <c r="N305">
        <v>121.95</v>
      </c>
      <c r="O305">
        <v>267.57560000000001</v>
      </c>
      <c r="U305">
        <v>3438.5344</v>
      </c>
      <c r="V305">
        <v>3038.5344</v>
      </c>
    </row>
    <row r="306" spans="1:22" x14ac:dyDescent="0.3">
      <c r="A306">
        <v>56</v>
      </c>
      <c r="B306" t="s">
        <v>324</v>
      </c>
      <c r="C306" t="s">
        <v>304</v>
      </c>
      <c r="E306">
        <v>16</v>
      </c>
      <c r="F306">
        <v>196.61</v>
      </c>
      <c r="G306">
        <v>3145.76</v>
      </c>
      <c r="H306">
        <v>400</v>
      </c>
      <c r="J306">
        <v>2077.5100000000002</v>
      </c>
      <c r="K306">
        <v>1068.25</v>
      </c>
      <c r="L306">
        <v>0.10879999999999999</v>
      </c>
      <c r="M306">
        <v>145.62560000000002</v>
      </c>
      <c r="N306">
        <v>121.95</v>
      </c>
      <c r="O306">
        <v>267.57560000000001</v>
      </c>
      <c r="U306">
        <v>3438.5344</v>
      </c>
      <c r="V306">
        <v>3038.5344</v>
      </c>
    </row>
    <row r="307" spans="1:22" x14ac:dyDescent="0.3">
      <c r="G307">
        <v>21504.800000000003</v>
      </c>
      <c r="H307">
        <v>2400</v>
      </c>
      <c r="I307">
        <v>0</v>
      </c>
      <c r="O307">
        <v>1876.0701760000002</v>
      </c>
      <c r="Q307">
        <v>0</v>
      </c>
      <c r="R307">
        <v>0</v>
      </c>
      <c r="S307">
        <v>0</v>
      </c>
      <c r="T307">
        <v>0</v>
      </c>
      <c r="U307">
        <v>22509.779823999997</v>
      </c>
      <c r="V307">
        <v>20109.779824000001</v>
      </c>
    </row>
    <row r="309" spans="1:22" s="82" customFormat="1" ht="14.25" x14ac:dyDescent="0.2">
      <c r="D309" s="82" t="s">
        <v>325</v>
      </c>
      <c r="G309" s="82">
        <v>879509.81</v>
      </c>
      <c r="H309" s="82">
        <v>55600</v>
      </c>
      <c r="I309" s="82">
        <v>5661.5899999999992</v>
      </c>
      <c r="J309" s="82" t="e">
        <v>#REF!</v>
      </c>
      <c r="K309" s="82" t="e">
        <v>#REF!</v>
      </c>
      <c r="L309" s="82" t="e">
        <v>#REF!</v>
      </c>
      <c r="M309" s="82" t="e">
        <v>#N/A</v>
      </c>
      <c r="N309" s="82" t="e">
        <v>#N/A</v>
      </c>
      <c r="O309" s="82">
        <v>104058.257488</v>
      </c>
      <c r="P309" s="82">
        <v>3985.65</v>
      </c>
      <c r="Q309" s="82">
        <v>23710</v>
      </c>
      <c r="R309" s="82">
        <v>19797</v>
      </c>
      <c r="S309" s="82">
        <v>0</v>
      </c>
      <c r="T309" s="82">
        <v>14570.01</v>
      </c>
      <c r="U309" s="82">
        <v>782621.78251200006</v>
      </c>
      <c r="V309" s="82">
        <v>727021.78251200006</v>
      </c>
    </row>
    <row r="311" spans="1:22" x14ac:dyDescent="0.3">
      <c r="R311" t="s">
        <v>326</v>
      </c>
      <c r="V311">
        <v>4266.8771040000001</v>
      </c>
    </row>
    <row r="313" spans="1:22" x14ac:dyDescent="0.3">
      <c r="T313" s="82" t="s">
        <v>327</v>
      </c>
      <c r="U313" s="82"/>
      <c r="V313" s="82">
        <v>722754.90540800011</v>
      </c>
    </row>
    <row r="315" spans="1:22" x14ac:dyDescent="0.3">
      <c r="V315">
        <v>718487.84</v>
      </c>
    </row>
  </sheetData>
  <mergeCells count="36">
    <mergeCell ref="A121:V121"/>
    <mergeCell ref="A128:V128"/>
    <mergeCell ref="A78:V78"/>
    <mergeCell ref="A84:V84"/>
    <mergeCell ref="A91:V91"/>
    <mergeCell ref="A101:V101"/>
    <mergeCell ref="A107:V107"/>
    <mergeCell ref="A115:V115"/>
    <mergeCell ref="A72:V72"/>
    <mergeCell ref="B1:V1"/>
    <mergeCell ref="A2:V2"/>
    <mergeCell ref="A3:V3"/>
    <mergeCell ref="A4:V4"/>
    <mergeCell ref="A5:V5"/>
    <mergeCell ref="A20:V20"/>
    <mergeCell ref="A31:V31"/>
    <mergeCell ref="A38:V38"/>
    <mergeCell ref="A46:V46"/>
    <mergeCell ref="A52:V52"/>
    <mergeCell ref="A66:V66"/>
    <mergeCell ref="A143:V143"/>
    <mergeCell ref="A153:V153"/>
    <mergeCell ref="A164:V164"/>
    <mergeCell ref="A178:V178"/>
    <mergeCell ref="A186:V186"/>
    <mergeCell ref="A199:V199"/>
    <mergeCell ref="A204:V204"/>
    <mergeCell ref="A234:V234"/>
    <mergeCell ref="A240:V240"/>
    <mergeCell ref="A246:V246"/>
    <mergeCell ref="A299:V299"/>
    <mergeCell ref="A252:V252"/>
    <mergeCell ref="A270:V270"/>
    <mergeCell ref="A280:V280"/>
    <mergeCell ref="A286:V286"/>
    <mergeCell ref="A293:V29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 2.4.5.6.7.8</dc:creator>
  <cp:lastModifiedBy>Usuario de Windows 2.4.5.6.7.8</cp:lastModifiedBy>
  <dcterms:created xsi:type="dcterms:W3CDTF">2019-02-14T20:44:02Z</dcterms:created>
  <dcterms:modified xsi:type="dcterms:W3CDTF">2019-02-22T18:28:52Z</dcterms:modified>
</cp:coreProperties>
</file>